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ilstobie/Documents/West of Scotland/West of Scotland - team stats 2022:23/"/>
    </mc:Choice>
  </mc:AlternateContent>
  <xr:revisionPtr revIDLastSave="0" documentId="13_ncr:1_{EC14B65E-DE78-8C4E-BD83-841980CE9782}" xr6:coauthVersionLast="47" xr6:coauthVersionMax="47" xr10:uidLastSave="{00000000-0000-0000-0000-000000000000}"/>
  <bookViews>
    <workbookView xWindow="0" yWindow="500" windowWidth="28800" windowHeight="15880" activeTab="6" xr2:uid="{006BCEAC-A000-415F-B4F9-4B6D01AA8EC7}"/>
  </bookViews>
  <sheets>
    <sheet name="Results" sheetId="1" r:id="rId1"/>
    <sheet name="Teams" sheetId="2" r:id="rId2"/>
    <sheet name="Appearances" sheetId="6" r:id="rId3"/>
    <sheet name="Scorers by match" sheetId="3" r:id="rId4"/>
    <sheet name="Scorers by name" sheetId="5" r:id="rId5"/>
    <sheet name="Try Hat-tricks" sheetId="12" r:id="rId6"/>
    <sheet name="POTM" sheetId="10" r:id="rId7"/>
    <sheet name="National League Division 3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0" l="1"/>
  <c r="I17" i="9"/>
  <c r="H17" i="9"/>
  <c r="I16" i="9"/>
  <c r="H16" i="9"/>
  <c r="I12" i="9"/>
  <c r="H12" i="9"/>
  <c r="I11" i="9"/>
  <c r="H11" i="9"/>
  <c r="I19" i="9"/>
  <c r="H19" i="9"/>
  <c r="I9" i="9"/>
  <c r="H9" i="9"/>
  <c r="I14" i="9"/>
  <c r="H14" i="9"/>
  <c r="I18" i="9"/>
  <c r="H18" i="9"/>
  <c r="I15" i="9"/>
  <c r="H15" i="9"/>
  <c r="I10" i="9"/>
  <c r="H10" i="9"/>
  <c r="AQ34" i="2"/>
  <c r="I13" i="9"/>
  <c r="H13" i="9"/>
  <c r="N17" i="9"/>
  <c r="G38" i="10"/>
  <c r="Q50" i="6"/>
  <c r="T50" i="6" s="1"/>
  <c r="O50" i="6"/>
  <c r="F13" i="6"/>
  <c r="D13" i="6"/>
  <c r="AT39" i="2"/>
  <c r="Q43" i="6"/>
  <c r="F32" i="6"/>
  <c r="AS34" i="2"/>
  <c r="AS39" i="2" s="1"/>
  <c r="I25" i="1"/>
  <c r="H25" i="1"/>
  <c r="J25" i="1" s="1"/>
  <c r="AE34" i="3"/>
  <c r="AE40" i="3" s="1"/>
  <c r="AD34" i="3"/>
  <c r="AD40" i="3" s="1"/>
  <c r="I8" i="9"/>
  <c r="H8" i="9"/>
  <c r="G41" i="10"/>
  <c r="AC34" i="3"/>
  <c r="AC40" i="3" s="1"/>
  <c r="I24" i="1"/>
  <c r="H24" i="1"/>
  <c r="J24" i="1" s="1"/>
  <c r="N13" i="9"/>
  <c r="N10" i="9"/>
  <c r="G37" i="10"/>
  <c r="Q47" i="6"/>
  <c r="F26" i="6"/>
  <c r="AR34" i="2"/>
  <c r="AR39" i="2" s="1"/>
  <c r="I22" i="1"/>
  <c r="I23" i="1" s="1"/>
  <c r="H22" i="1"/>
  <c r="J22" i="1" s="1"/>
  <c r="G44" i="10"/>
  <c r="G43" i="10"/>
  <c r="G42" i="10"/>
  <c r="G36" i="10"/>
  <c r="G35" i="10"/>
  <c r="G34" i="10"/>
  <c r="G33" i="10"/>
  <c r="Q45" i="6"/>
  <c r="F46" i="6"/>
  <c r="AQ39" i="2"/>
  <c r="B23" i="1"/>
  <c r="B22" i="1"/>
  <c r="Q32" i="6"/>
  <c r="F21" i="6"/>
  <c r="AP34" i="2"/>
  <c r="AP39" i="2" s="1"/>
  <c r="Q42" i="6"/>
  <c r="Q29" i="6"/>
  <c r="Q37" i="6"/>
  <c r="F28" i="6"/>
  <c r="F15" i="6"/>
  <c r="F44" i="6"/>
  <c r="AO34" i="2"/>
  <c r="AO39" i="2" s="1"/>
  <c r="AN34" i="2"/>
  <c r="AN39" i="2" s="1"/>
  <c r="AM34" i="2"/>
  <c r="AM39" i="2" s="1"/>
  <c r="AL34" i="2"/>
  <c r="O35" i="6" s="1"/>
  <c r="AB34" i="3"/>
  <c r="AB40" i="3" s="1"/>
  <c r="N19" i="9"/>
  <c r="C11" i="10"/>
  <c r="C12" i="10" s="1"/>
  <c r="C13" i="10" s="1"/>
  <c r="C14" i="10" s="1"/>
  <c r="C15" i="10" s="1"/>
  <c r="C16" i="10" s="1"/>
  <c r="AA34" i="3"/>
  <c r="AA40" i="3" s="1"/>
  <c r="Z34" i="3"/>
  <c r="Z40" i="3" s="1"/>
  <c r="Q35" i="6"/>
  <c r="F37" i="6"/>
  <c r="P40" i="3"/>
  <c r="Y34" i="3"/>
  <c r="Y40" i="3" s="1"/>
  <c r="V36" i="3"/>
  <c r="V40" i="3" s="1"/>
  <c r="O36" i="3"/>
  <c r="O40" i="3" s="1"/>
  <c r="F36" i="3"/>
  <c r="X34" i="3"/>
  <c r="X40" i="3" s="1"/>
  <c r="W34" i="3"/>
  <c r="W40" i="3" s="1"/>
  <c r="U34" i="3"/>
  <c r="U40" i="3" s="1"/>
  <c r="S34" i="3"/>
  <c r="S40" i="3" s="1"/>
  <c r="R34" i="3"/>
  <c r="R40" i="3" s="1"/>
  <c r="Q34" i="3"/>
  <c r="Q40" i="3" s="1"/>
  <c r="N34" i="3"/>
  <c r="N40" i="3" s="1"/>
  <c r="M34" i="3"/>
  <c r="M40" i="3" s="1"/>
  <c r="L34" i="3"/>
  <c r="L40" i="3" s="1"/>
  <c r="K34" i="3"/>
  <c r="K40" i="3" s="1"/>
  <c r="J34" i="3"/>
  <c r="J40" i="3" s="1"/>
  <c r="I34" i="3"/>
  <c r="H34" i="3"/>
  <c r="D12" i="5" s="1"/>
  <c r="M12" i="5" s="1"/>
  <c r="D34" i="3"/>
  <c r="P38" i="3"/>
  <c r="H11" i="5" s="1"/>
  <c r="AK34" i="2"/>
  <c r="D41" i="6" s="1"/>
  <c r="AJ34" i="2"/>
  <c r="AJ39" i="2" s="1"/>
  <c r="AI34" i="2"/>
  <c r="O36" i="6" s="1"/>
  <c r="D27" i="6"/>
  <c r="AG34" i="2"/>
  <c r="O25" i="6" s="1"/>
  <c r="AF34" i="2"/>
  <c r="AF39" i="2" s="1"/>
  <c r="AC34" i="2"/>
  <c r="AC39" i="2" s="1"/>
  <c r="AA34" i="2"/>
  <c r="O41" i="6" s="1"/>
  <c r="Z34" i="2"/>
  <c r="Z39" i="2" s="1"/>
  <c r="Y34" i="2"/>
  <c r="Y39" i="2" s="1"/>
  <c r="X34" i="2"/>
  <c r="X39" i="2" s="1"/>
  <c r="W34" i="2"/>
  <c r="W39" i="2" s="1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Q39" i="6"/>
  <c r="F41" i="6"/>
  <c r="T38" i="3"/>
  <c r="T40" i="3" s="1"/>
  <c r="O49" i="6"/>
  <c r="Q49" i="6"/>
  <c r="F51" i="6"/>
  <c r="D51" i="6"/>
  <c r="AB39" i="2"/>
  <c r="Q28" i="6"/>
  <c r="F40" i="6"/>
  <c r="Q36" i="6"/>
  <c r="F23" i="6"/>
  <c r="Q48" i="6"/>
  <c r="Q25" i="6"/>
  <c r="Q46" i="6"/>
  <c r="F27" i="6"/>
  <c r="F17" i="6"/>
  <c r="F22" i="6"/>
  <c r="Q52" i="6"/>
  <c r="Q51" i="6"/>
  <c r="Q38" i="6"/>
  <c r="O52" i="6"/>
  <c r="O51" i="6"/>
  <c r="F30" i="6"/>
  <c r="D30" i="6"/>
  <c r="F20" i="6"/>
  <c r="D20" i="6"/>
  <c r="F19" i="6"/>
  <c r="AE39" i="2"/>
  <c r="AD39" i="2"/>
  <c r="Q41" i="6"/>
  <c r="Q31" i="6"/>
  <c r="F34" i="6"/>
  <c r="F25" i="6"/>
  <c r="G38" i="3"/>
  <c r="H15" i="5" s="1"/>
  <c r="Q40" i="6"/>
  <c r="Q26" i="6"/>
  <c r="Q27" i="6"/>
  <c r="F12" i="6"/>
  <c r="F48" i="6"/>
  <c r="F24" i="6"/>
  <c r="B12" i="3"/>
  <c r="B13" i="3" s="1"/>
  <c r="B14" i="3" s="1"/>
  <c r="B15" i="3" s="1"/>
  <c r="B16" i="3" s="1"/>
  <c r="B17" i="3" s="1"/>
  <c r="B18" i="3" s="1"/>
  <c r="B12" i="2"/>
  <c r="B13" i="2" s="1"/>
  <c r="B14" i="2" s="1"/>
  <c r="B15" i="2" s="1"/>
  <c r="B16" i="2" s="1"/>
  <c r="B17" i="2" s="1"/>
  <c r="B18" i="2" s="1"/>
  <c r="B10" i="1"/>
  <c r="G39" i="10"/>
  <c r="AT11" i="3"/>
  <c r="N15" i="9"/>
  <c r="N14" i="9"/>
  <c r="N16" i="9"/>
  <c r="N11" i="9"/>
  <c r="N9" i="9"/>
  <c r="N18" i="9"/>
  <c r="N8" i="9"/>
  <c r="N12" i="9"/>
  <c r="D27" i="5" l="1"/>
  <c r="M27" i="5" s="1"/>
  <c r="D28" i="5"/>
  <c r="M28" i="5" s="1"/>
  <c r="I13" i="6"/>
  <c r="D32" i="6"/>
  <c r="I32" i="6" s="1"/>
  <c r="O43" i="6"/>
  <c r="T43" i="6"/>
  <c r="D26" i="6"/>
  <c r="I26" i="6" s="1"/>
  <c r="O42" i="6"/>
  <c r="T42" i="6" s="1"/>
  <c r="O45" i="6"/>
  <c r="T45" i="6" s="1"/>
  <c r="D46" i="6"/>
  <c r="I46" i="6" s="1"/>
  <c r="O47" i="6"/>
  <c r="T47" i="6" s="1"/>
  <c r="D26" i="5"/>
  <c r="M26" i="5" s="1"/>
  <c r="D32" i="5"/>
  <c r="M32" i="5" s="1"/>
  <c r="D23" i="5"/>
  <c r="M23" i="5" s="1"/>
  <c r="D28" i="6"/>
  <c r="I28" i="6" s="1"/>
  <c r="H23" i="1"/>
  <c r="J23" i="1" s="1"/>
  <c r="D15" i="6"/>
  <c r="I15" i="6" s="1"/>
  <c r="O32" i="6"/>
  <c r="T32" i="6" s="1"/>
  <c r="D21" i="6"/>
  <c r="I21" i="6" s="1"/>
  <c r="D22" i="5"/>
  <c r="M22" i="5" s="1"/>
  <c r="D44" i="6"/>
  <c r="I44" i="6" s="1"/>
  <c r="O37" i="6"/>
  <c r="T37" i="6" s="1"/>
  <c r="O29" i="6"/>
  <c r="T35" i="6"/>
  <c r="AL39" i="2"/>
  <c r="D37" i="6"/>
  <c r="AG38" i="3"/>
  <c r="AG34" i="3"/>
  <c r="AG36" i="3"/>
  <c r="C18" i="10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17" i="10"/>
  <c r="I41" i="6"/>
  <c r="AK39" i="2"/>
  <c r="O39" i="6"/>
  <c r="T39" i="6" s="1"/>
  <c r="D30" i="5"/>
  <c r="M30" i="5" s="1"/>
  <c r="D24" i="5"/>
  <c r="M24" i="5" s="1"/>
  <c r="D33" i="5"/>
  <c r="M33" i="5" s="1"/>
  <c r="F11" i="5"/>
  <c r="D34" i="5"/>
  <c r="M34" i="5" s="1"/>
  <c r="D20" i="5"/>
  <c r="M20" i="5" s="1"/>
  <c r="D17" i="5"/>
  <c r="M17" i="5" s="1"/>
  <c r="D21" i="5"/>
  <c r="M21" i="5" s="1"/>
  <c r="H29" i="5"/>
  <c r="M29" i="5" s="1"/>
  <c r="D11" i="5"/>
  <c r="F18" i="5"/>
  <c r="M18" i="5" s="1"/>
  <c r="D19" i="5"/>
  <c r="M19" i="5" s="1"/>
  <c r="D31" i="5"/>
  <c r="M31" i="5" s="1"/>
  <c r="O48" i="6"/>
  <c r="T48" i="6" s="1"/>
  <c r="AH39" i="2"/>
  <c r="T49" i="6"/>
  <c r="O46" i="6"/>
  <c r="T46" i="6" s="1"/>
  <c r="D17" i="6"/>
  <c r="T52" i="6"/>
  <c r="D13" i="5"/>
  <c r="M13" i="5" s="1"/>
  <c r="G40" i="3"/>
  <c r="D14" i="5"/>
  <c r="M14" i="5" s="1"/>
  <c r="T36" i="6"/>
  <c r="T25" i="6"/>
  <c r="AG39" i="2"/>
  <c r="O28" i="6"/>
  <c r="T28" i="6" s="1"/>
  <c r="D40" i="6"/>
  <c r="I51" i="6" s="1"/>
  <c r="AI39" i="2"/>
  <c r="D23" i="6"/>
  <c r="D22" i="6"/>
  <c r="D19" i="6"/>
  <c r="O38" i="6"/>
  <c r="T38" i="6" s="1"/>
  <c r="T51" i="6"/>
  <c r="T41" i="6"/>
  <c r="D24" i="6"/>
  <c r="AA39" i="2"/>
  <c r="D34" i="6"/>
  <c r="O31" i="6"/>
  <c r="T31" i="6" s="1"/>
  <c r="D25" i="6"/>
  <c r="D12" i="6"/>
  <c r="O40" i="6"/>
  <c r="O27" i="6"/>
  <c r="T27" i="6" s="1"/>
  <c r="O26" i="6"/>
  <c r="D48" i="6"/>
  <c r="B19" i="3"/>
  <c r="B19" i="2"/>
  <c r="H40" i="3"/>
  <c r="Q22" i="6"/>
  <c r="Q14" i="6"/>
  <c r="Q13" i="6"/>
  <c r="Q24" i="6"/>
  <c r="Q21" i="6"/>
  <c r="Q44" i="6"/>
  <c r="Q33" i="6"/>
  <c r="Q34" i="6"/>
  <c r="Q23" i="6"/>
  <c r="Q15" i="6"/>
  <c r="Q18" i="6"/>
  <c r="Q16" i="6"/>
  <c r="Q11" i="6"/>
  <c r="Q30" i="6"/>
  <c r="Q10" i="6"/>
  <c r="Q12" i="6"/>
  <c r="Q17" i="6"/>
  <c r="Q19" i="6"/>
  <c r="Q20" i="6"/>
  <c r="J15" i="9"/>
  <c r="J10" i="9"/>
  <c r="J14" i="9"/>
  <c r="J19" i="9"/>
  <c r="J16" i="9"/>
  <c r="J13" i="9"/>
  <c r="Q54" i="6" l="1"/>
  <c r="I37" i="6"/>
  <c r="T29" i="6"/>
  <c r="T26" i="6"/>
  <c r="M11" i="5"/>
  <c r="B20" i="3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20" i="2"/>
  <c r="B21" i="2" s="1"/>
  <c r="B22" i="2" s="1"/>
  <c r="B23" i="2" s="1"/>
  <c r="B24" i="2" s="1"/>
  <c r="B25" i="2" s="1"/>
  <c r="I40" i="6"/>
  <c r="I48" i="6"/>
  <c r="T40" i="6"/>
  <c r="F36" i="6"/>
  <c r="F45" i="6"/>
  <c r="F42" i="6"/>
  <c r="F38" i="6"/>
  <c r="F10" i="6"/>
  <c r="F11" i="6"/>
  <c r="F49" i="6"/>
  <c r="F18" i="6"/>
  <c r="F33" i="6"/>
  <c r="F39" i="6"/>
  <c r="F14" i="6"/>
  <c r="F47" i="6"/>
  <c r="F50" i="6"/>
  <c r="F52" i="6"/>
  <c r="F31" i="6"/>
  <c r="F16" i="6"/>
  <c r="F29" i="6"/>
  <c r="F35" i="6"/>
  <c r="F43" i="6"/>
  <c r="O23" i="6"/>
  <c r="T23" i="6" s="1"/>
  <c r="O44" i="6"/>
  <c r="T44" i="6" s="1"/>
  <c r="O20" i="6"/>
  <c r="O19" i="6"/>
  <c r="T19" i="6" s="1"/>
  <c r="O10" i="6"/>
  <c r="O18" i="6"/>
  <c r="T18" i="6" s="1"/>
  <c r="O33" i="6"/>
  <c r="T33" i="6" s="1"/>
  <c r="O12" i="6"/>
  <c r="O30" i="6"/>
  <c r="T30" i="6" s="1"/>
  <c r="O14" i="6"/>
  <c r="T14" i="6" s="1"/>
  <c r="O22" i="6"/>
  <c r="T22" i="6" s="1"/>
  <c r="O15" i="6"/>
  <c r="T15" i="6" s="1"/>
  <c r="B11" i="1"/>
  <c r="E40" i="3"/>
  <c r="J8" i="9"/>
  <c r="J11" i="9"/>
  <c r="J17" i="9"/>
  <c r="J9" i="9"/>
  <c r="J12" i="9"/>
  <c r="J40" i="5"/>
  <c r="H40" i="5"/>
  <c r="M36" i="5"/>
  <c r="I9" i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H9" i="1"/>
  <c r="H10" i="1" s="1"/>
  <c r="F54" i="6" l="1"/>
  <c r="I21" i="1"/>
  <c r="T10" i="6"/>
  <c r="B26" i="2"/>
  <c r="B27" i="2" s="1"/>
  <c r="B28" i="2" s="1"/>
  <c r="B29" i="2" s="1"/>
  <c r="B30" i="2" s="1"/>
  <c r="B31" i="2" s="1"/>
  <c r="B32" i="2" s="1"/>
  <c r="J10" i="1"/>
  <c r="H11" i="1"/>
  <c r="T12" i="6"/>
  <c r="T20" i="6"/>
  <c r="D40" i="3"/>
  <c r="D25" i="5"/>
  <c r="M25" i="5" s="1"/>
  <c r="D16" i="5"/>
  <c r="M16" i="5" s="1"/>
  <c r="I40" i="3"/>
  <c r="F15" i="5"/>
  <c r="F40" i="5" s="1"/>
  <c r="F40" i="3"/>
  <c r="D45" i="6"/>
  <c r="O24" i="6"/>
  <c r="D29" i="6"/>
  <c r="O11" i="6"/>
  <c r="D31" i="6"/>
  <c r="O16" i="6"/>
  <c r="T16" i="6" s="1"/>
  <c r="D38" i="6"/>
  <c r="O34" i="6"/>
  <c r="D16" i="6"/>
  <c r="O17" i="6"/>
  <c r="D49" i="6"/>
  <c r="O13" i="6"/>
  <c r="T13" i="6" s="1"/>
  <c r="D39" i="2"/>
  <c r="O21" i="6"/>
  <c r="T21" i="6" s="1"/>
  <c r="K39" i="2"/>
  <c r="I39" i="2"/>
  <c r="D10" i="6"/>
  <c r="D50" i="6"/>
  <c r="D47" i="6"/>
  <c r="D14" i="6"/>
  <c r="I12" i="6" s="1"/>
  <c r="T39" i="2"/>
  <c r="D35" i="6"/>
  <c r="D39" i="6"/>
  <c r="V39" i="2"/>
  <c r="U39" i="2"/>
  <c r="D36" i="6"/>
  <c r="I36" i="6" s="1"/>
  <c r="M39" i="2"/>
  <c r="G39" i="2"/>
  <c r="Q39" i="2"/>
  <c r="D18" i="6"/>
  <c r="D43" i="6"/>
  <c r="I43" i="6" s="1"/>
  <c r="D33" i="6"/>
  <c r="D42" i="6"/>
  <c r="N39" i="2"/>
  <c r="P39" i="2"/>
  <c r="S39" i="2"/>
  <c r="D52" i="6"/>
  <c r="D11" i="6"/>
  <c r="I11" i="6" s="1"/>
  <c r="B12" i="1"/>
  <c r="B13" i="1" s="1"/>
  <c r="B14" i="1" s="1"/>
  <c r="O39" i="2"/>
  <c r="F39" i="2"/>
  <c r="R39" i="2"/>
  <c r="L39" i="2"/>
  <c r="J39" i="2"/>
  <c r="H39" i="2"/>
  <c r="E39" i="2"/>
  <c r="AT36" i="3"/>
  <c r="J9" i="1"/>
  <c r="D54" i="6" l="1"/>
  <c r="O54" i="6"/>
  <c r="I38" i="6"/>
  <c r="T11" i="6"/>
  <c r="I17" i="6"/>
  <c r="AG40" i="3"/>
  <c r="AT40" i="3" s="1"/>
  <c r="J11" i="1"/>
  <c r="H12" i="1"/>
  <c r="I45" i="6"/>
  <c r="I16" i="6"/>
  <c r="I30" i="6"/>
  <c r="I47" i="6"/>
  <c r="I34" i="6"/>
  <c r="I52" i="6"/>
  <c r="I33" i="6"/>
  <c r="I50" i="6"/>
  <c r="I20" i="6"/>
  <c r="I35" i="6"/>
  <c r="I18" i="6"/>
  <c r="I31" i="6"/>
  <c r="I49" i="6"/>
  <c r="I25" i="6"/>
  <c r="I42" i="6"/>
  <c r="I24" i="6"/>
  <c r="I39" i="6"/>
  <c r="I10" i="6"/>
  <c r="T24" i="6"/>
  <c r="I29" i="6"/>
  <c r="I14" i="6"/>
  <c r="T17" i="6"/>
  <c r="T34" i="6"/>
  <c r="I23" i="6"/>
  <c r="I27" i="6"/>
  <c r="B15" i="1"/>
  <c r="B16" i="1" s="1"/>
  <c r="D40" i="5"/>
  <c r="M15" i="5"/>
  <c r="M40" i="5" s="1"/>
  <c r="I22" i="6"/>
  <c r="D47" i="5"/>
  <c r="I19" i="6"/>
  <c r="T54" i="6" l="1"/>
  <c r="I54" i="6"/>
  <c r="H13" i="1"/>
  <c r="J12" i="1"/>
  <c r="B17" i="1"/>
  <c r="B18" i="1" s="1"/>
  <c r="B19" i="1" s="1"/>
  <c r="F45" i="5"/>
  <c r="F44" i="5"/>
  <c r="H14" i="1" l="1"/>
  <c r="J13" i="1"/>
  <c r="J18" i="9"/>
  <c r="H15" i="1" l="1"/>
  <c r="J14" i="1"/>
  <c r="H16" i="1" l="1"/>
  <c r="J15" i="1"/>
  <c r="J16" i="1" l="1"/>
  <c r="H17" i="1"/>
  <c r="B20" i="1"/>
  <c r="B21" i="1" s="1"/>
  <c r="J17" i="1" l="1"/>
  <c r="H18" i="1"/>
  <c r="B24" i="1"/>
  <c r="B25" i="1" s="1"/>
  <c r="B26" i="1" s="1"/>
  <c r="B27" i="1" s="1"/>
  <c r="B28" i="1" s="1"/>
  <c r="B29" i="1" s="1"/>
  <c r="B30" i="1" s="1"/>
  <c r="AT34" i="3"/>
  <c r="J18" i="1" l="1"/>
  <c r="H19" i="1"/>
  <c r="J19" i="1" l="1"/>
  <c r="H20" i="1"/>
  <c r="J20" i="1" l="1"/>
  <c r="H21" i="1"/>
  <c r="J21" i="1" l="1"/>
</calcChain>
</file>

<file path=xl/sharedStrings.xml><?xml version="1.0" encoding="utf-8"?>
<sst xmlns="http://schemas.openxmlformats.org/spreadsheetml/2006/main" count="471" uniqueCount="170">
  <si>
    <t>Date</t>
  </si>
  <si>
    <t>Competition</t>
  </si>
  <si>
    <t>Opponents</t>
  </si>
  <si>
    <t>Venue</t>
  </si>
  <si>
    <t>For</t>
  </si>
  <si>
    <t>Against</t>
  </si>
  <si>
    <t>Burnbrae</t>
  </si>
  <si>
    <t>Match Score</t>
  </si>
  <si>
    <t>Cumulative</t>
  </si>
  <si>
    <t>Points</t>
  </si>
  <si>
    <t>Difference</t>
  </si>
  <si>
    <t>Appearances</t>
  </si>
  <si>
    <t>Tries</t>
  </si>
  <si>
    <t>Con</t>
  </si>
  <si>
    <t>Points scored</t>
  </si>
  <si>
    <t>Tries scored</t>
  </si>
  <si>
    <t>Conversions</t>
  </si>
  <si>
    <t>Penalty Try</t>
  </si>
  <si>
    <t>Teams</t>
  </si>
  <si>
    <t>Results</t>
  </si>
  <si>
    <t>Duffus Park</t>
  </si>
  <si>
    <t>Appearances - starting</t>
  </si>
  <si>
    <t>Appearances - replacement</t>
  </si>
  <si>
    <t>Penalty</t>
  </si>
  <si>
    <t>Goals</t>
  </si>
  <si>
    <t>Dropped</t>
  </si>
  <si>
    <t>Total</t>
  </si>
  <si>
    <t>Scorers by match</t>
  </si>
  <si>
    <t>Scorers by name</t>
  </si>
  <si>
    <t>Appearances by name</t>
  </si>
  <si>
    <t>Starting XV</t>
  </si>
  <si>
    <t>Replacement</t>
  </si>
  <si>
    <t>Forward</t>
  </si>
  <si>
    <t>Back</t>
  </si>
  <si>
    <t>Played</t>
  </si>
  <si>
    <t>Won</t>
  </si>
  <si>
    <t>Drawn</t>
  </si>
  <si>
    <t>Lost</t>
  </si>
  <si>
    <t>Try</t>
  </si>
  <si>
    <t>Losing</t>
  </si>
  <si>
    <t>Bonus Points</t>
  </si>
  <si>
    <t>Match Total</t>
  </si>
  <si>
    <t>Player of The Match</t>
  </si>
  <si>
    <t>Player of</t>
  </si>
  <si>
    <t>The Match</t>
  </si>
  <si>
    <t>hat-trick</t>
  </si>
  <si>
    <t>Try Hat-tricks</t>
  </si>
  <si>
    <t>Total Appearances</t>
  </si>
  <si>
    <t>Season 2022/2023</t>
  </si>
  <si>
    <t>Perthshire</t>
  </si>
  <si>
    <t>North Inch</t>
  </si>
  <si>
    <t>Hillhead Jordanhill</t>
  </si>
  <si>
    <t>Hughenden</t>
  </si>
  <si>
    <t>National League Division 3</t>
  </si>
  <si>
    <t>Royal High</t>
  </si>
  <si>
    <t>Murrayfield Wanderers</t>
  </si>
  <si>
    <t>Orkney</t>
  </si>
  <si>
    <t>Pickaquoy</t>
  </si>
  <si>
    <t>Strathmore</t>
  </si>
  <si>
    <t>Howe of Fife</t>
  </si>
  <si>
    <t>Greenock Wanderers</t>
  </si>
  <si>
    <t>Fort Matilda</t>
  </si>
  <si>
    <t>Allan Glen's</t>
  </si>
  <si>
    <t>Whitecraigs</t>
  </si>
  <si>
    <t>West Lodge</t>
  </si>
  <si>
    <t>Gordonians</t>
  </si>
  <si>
    <t>Barnton</t>
  </si>
  <si>
    <t>Roseburn Park</t>
  </si>
  <si>
    <t>Inchmacoble Park</t>
  </si>
  <si>
    <t>Bishopbriggs</t>
  </si>
  <si>
    <t>Countesswells</t>
  </si>
  <si>
    <t>West of Scotland First XV</t>
  </si>
  <si>
    <t>West of Scotland</t>
  </si>
  <si>
    <t>Andrew Love</t>
  </si>
  <si>
    <t>Dru Nicholson</t>
  </si>
  <si>
    <t>Moran-Smith Connor</t>
  </si>
  <si>
    <t>Cochrane Scott</t>
  </si>
  <si>
    <t>Matthews Dylan</t>
  </si>
  <si>
    <t>Zoma Marc</t>
  </si>
  <si>
    <t>Vasconcelos John</t>
  </si>
  <si>
    <t>Carruth Jamie</t>
  </si>
  <si>
    <t>McCormack Callum</t>
  </si>
  <si>
    <t>Cuthbertson Rory</t>
  </si>
  <si>
    <t>Sutcliffe Nicky</t>
  </si>
  <si>
    <t>Allan Darren</t>
  </si>
  <si>
    <t>Murray Stuart</t>
  </si>
  <si>
    <t>Reddie Drew</t>
  </si>
  <si>
    <t>Rutherford Callum</t>
  </si>
  <si>
    <t>Morrison Donald</t>
  </si>
  <si>
    <t>Nicholson Dru</t>
  </si>
  <si>
    <t>Love Andrew</t>
  </si>
  <si>
    <t>Nicky Sutcliffe</t>
  </si>
  <si>
    <t>Darren Allan</t>
  </si>
  <si>
    <t>Connor Moran-Smith</t>
  </si>
  <si>
    <t>Scott Cochrane</t>
  </si>
  <si>
    <t>Dylan Matthews</t>
  </si>
  <si>
    <t>Marc Zoma</t>
  </si>
  <si>
    <t>John Vasconcelos</t>
  </si>
  <si>
    <t>Jamie Carruth</t>
  </si>
  <si>
    <t>Callum McCormack</t>
  </si>
  <si>
    <t>Rory Cuthbertson</t>
  </si>
  <si>
    <t>Stuart Murray</t>
  </si>
  <si>
    <t>Drew Reddie</t>
  </si>
  <si>
    <t>Callum Rutherford</t>
  </si>
  <si>
    <t>Donald Morrison</t>
  </si>
  <si>
    <t>Fraser Brand</t>
  </si>
  <si>
    <t>Brand Fraser</t>
  </si>
  <si>
    <t>Grady Slater</t>
  </si>
  <si>
    <t>Slater Grady</t>
  </si>
  <si>
    <t>Alexander Fisken</t>
  </si>
  <si>
    <t>Fraser Smeaton</t>
  </si>
  <si>
    <t>Brodie Buchanan</t>
  </si>
  <si>
    <t>Fisken Alexander</t>
  </si>
  <si>
    <t>Smeaton Fraser</t>
  </si>
  <si>
    <t>Buchanan Brodie</t>
  </si>
  <si>
    <t>Pen</t>
  </si>
  <si>
    <t>Penalty goals</t>
  </si>
  <si>
    <t>Jordan Mitchell</t>
  </si>
  <si>
    <t>Connor Fleming</t>
  </si>
  <si>
    <t>Fleming Connor</t>
  </si>
  <si>
    <t>Mitchell Jordan</t>
  </si>
  <si>
    <t>Dylan Dawson</t>
  </si>
  <si>
    <t>Connor Drake</t>
  </si>
  <si>
    <t>Stuart Macdonald</t>
  </si>
  <si>
    <t>Dawson Dylan</t>
  </si>
  <si>
    <t>Drake Connor</t>
  </si>
  <si>
    <t>Macdonald Stuart</t>
  </si>
  <si>
    <t>Gordon Ferguson</t>
  </si>
  <si>
    <t>Gareth Craig</t>
  </si>
  <si>
    <t>Owen Hourston</t>
  </si>
  <si>
    <t>Craig Gareth</t>
  </si>
  <si>
    <t>Hourston Owen</t>
  </si>
  <si>
    <t>Cammy Finlayson</t>
  </si>
  <si>
    <t>Finlayson Cammy</t>
  </si>
  <si>
    <t>Rowland Osii</t>
  </si>
  <si>
    <t>Osii Rowland</t>
  </si>
  <si>
    <t>Pete Rhodes</t>
  </si>
  <si>
    <t>Dan York</t>
  </si>
  <si>
    <t>York Dan</t>
  </si>
  <si>
    <t>Ferguson Gordon</t>
  </si>
  <si>
    <t>Rhodes Pete</t>
  </si>
  <si>
    <t>Royal High deducted four points for failing to fulfil fixture at home to Hillhead Jordanhill on 26 November, 2022.</t>
  </si>
  <si>
    <t>Purewal Aaron</t>
  </si>
  <si>
    <t>Aaron Purewal</t>
  </si>
  <si>
    <t>Tino Mudoti</t>
  </si>
  <si>
    <t>Mudoti Tino</t>
  </si>
  <si>
    <t>Peter Rhodes</t>
  </si>
  <si>
    <t>Royal High deducted five points for failing to fulfil fixture at Howe of Fife on 7 January, 2023.</t>
  </si>
  <si>
    <t>Robertson Mark</t>
  </si>
  <si>
    <t>Clark Hamish</t>
  </si>
  <si>
    <t>Howick Lewis</t>
  </si>
  <si>
    <t>Lewis Howick</t>
  </si>
  <si>
    <t>Hamish Clark</t>
  </si>
  <si>
    <t>Mark Robertson</t>
  </si>
  <si>
    <t>Adam Dunford</t>
  </si>
  <si>
    <t>Dunford Adam</t>
  </si>
  <si>
    <t>Shaheen Yousuf</t>
  </si>
  <si>
    <t>Yousuf Shaheen</t>
  </si>
  <si>
    <t xml:space="preserve">Callum McCormack </t>
  </si>
  <si>
    <t>Charlie Greaves</t>
  </si>
  <si>
    <t>Greaves Charlie</t>
  </si>
  <si>
    <t>Orkney deducted two points.</t>
  </si>
  <si>
    <t>West of Scotland deducted two points for player registration irregularity.</t>
  </si>
  <si>
    <t>Jack McCallum</t>
  </si>
  <si>
    <t>McCallum Jack</t>
  </si>
  <si>
    <t>Matt Cairns</t>
  </si>
  <si>
    <t>Cairns Matt</t>
  </si>
  <si>
    <t>Murrayfield Wanderers deducted three points for failing to fulfil fixture at Gordonians on 4 March, 2023.</t>
  </si>
  <si>
    <t>Vasconcelos Jon</t>
  </si>
  <si>
    <t xml:space="preserve">As at 11 March,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</si>
</sst>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_);[Red]\(0\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rgb="FFFF0000"/>
      <name val="Calibri (Body)"/>
    </font>
    <font>
      <b/>
      <sz val="16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" fontId="5" fillId="0" borderId="0" xfId="0" applyNumberFormat="1" applyFont="1"/>
    <xf numFmtId="165" fontId="5" fillId="0" borderId="0" xfId="0" applyNumberFormat="1" applyFont="1"/>
    <xf numFmtId="1" fontId="4" fillId="0" borderId="0" xfId="0" applyNumberFormat="1" applyFont="1"/>
    <xf numFmtId="164" fontId="4" fillId="0" borderId="0" xfId="0" applyNumberFormat="1" applyFont="1"/>
    <xf numFmtId="0" fontId="7" fillId="0" borderId="0" xfId="0" applyFont="1"/>
    <xf numFmtId="1" fontId="3" fillId="0" borderId="0" xfId="0" applyNumberFormat="1" applyFont="1"/>
    <xf numFmtId="0" fontId="3" fillId="5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1" fontId="4" fillId="5" borderId="0" xfId="0" applyNumberFormat="1" applyFont="1" applyFill="1"/>
    <xf numFmtId="1" fontId="4" fillId="3" borderId="0" xfId="0" applyNumberFormat="1" applyFont="1" applyFill="1"/>
    <xf numFmtId="1" fontId="4" fillId="0" borderId="1" xfId="0" applyNumberFormat="1" applyFont="1" applyBorder="1"/>
    <xf numFmtId="10" fontId="4" fillId="5" borderId="0" xfId="0" applyNumberFormat="1" applyFont="1" applyFill="1"/>
    <xf numFmtId="10" fontId="4" fillId="3" borderId="0" xfId="0" applyNumberFormat="1" applyFont="1" applyFill="1"/>
    <xf numFmtId="10" fontId="4" fillId="0" borderId="0" xfId="0" applyNumberFormat="1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1" fontId="11" fillId="0" borderId="0" xfId="0" applyNumberFormat="1" applyFont="1"/>
    <xf numFmtId="164" fontId="11" fillId="0" borderId="0" xfId="0" applyNumberFormat="1" applyFont="1"/>
    <xf numFmtId="0" fontId="10" fillId="0" borderId="0" xfId="0" applyFont="1"/>
    <xf numFmtId="0" fontId="4" fillId="2" borderId="0" xfId="0" applyFont="1" applyFill="1"/>
    <xf numFmtId="165" fontId="4" fillId="0" borderId="0" xfId="0" applyNumberFormat="1" applyFont="1"/>
    <xf numFmtId="0" fontId="12" fillId="0" borderId="0" xfId="0" applyFont="1"/>
    <xf numFmtId="0" fontId="13" fillId="0" borderId="0" xfId="0" applyFont="1"/>
    <xf numFmtId="0" fontId="8" fillId="0" borderId="0" xfId="0" applyFont="1"/>
    <xf numFmtId="164" fontId="4" fillId="0" borderId="0" xfId="0" applyNumberFormat="1" applyFont="1" applyAlignment="1">
      <alignment horizontal="left"/>
    </xf>
    <xf numFmtId="1" fontId="4" fillId="6" borderId="0" xfId="0" applyNumberFormat="1" applyFont="1" applyFill="1"/>
    <xf numFmtId="1" fontId="4" fillId="6" borderId="1" xfId="0" applyNumberFormat="1" applyFont="1" applyFill="1" applyBorder="1"/>
    <xf numFmtId="0" fontId="3" fillId="0" borderId="0" xfId="0" applyFont="1" applyAlignment="1">
      <alignment textRotation="90"/>
    </xf>
    <xf numFmtId="0" fontId="3" fillId="6" borderId="0" xfId="0" applyFont="1" applyFill="1" applyAlignment="1">
      <alignment textRotation="90"/>
    </xf>
    <xf numFmtId="164" fontId="4" fillId="4" borderId="0" xfId="0" applyNumberFormat="1" applyFont="1" applyFill="1"/>
    <xf numFmtId="0" fontId="4" fillId="4" borderId="0" xfId="0" applyFont="1" applyFill="1"/>
    <xf numFmtId="164" fontId="4" fillId="2" borderId="0" xfId="0" applyNumberFormat="1" applyFont="1" applyFill="1"/>
    <xf numFmtId="0" fontId="4" fillId="0" borderId="1" xfId="0" applyFont="1" applyBorder="1"/>
    <xf numFmtId="0" fontId="4" fillId="0" borderId="0" xfId="0" applyFont="1" applyAlignment="1">
      <alignment horizontal="left"/>
    </xf>
    <xf numFmtId="0" fontId="3" fillId="7" borderId="0" xfId="0" applyFont="1" applyFill="1" applyAlignment="1">
      <alignment textRotation="90"/>
    </xf>
    <xf numFmtId="1" fontId="4" fillId="7" borderId="0" xfId="0" applyNumberFormat="1" applyFont="1" applyFill="1"/>
    <xf numFmtId="1" fontId="4" fillId="4" borderId="0" xfId="0" applyNumberFormat="1" applyFont="1" applyFill="1"/>
    <xf numFmtId="1" fontId="4" fillId="7" borderId="1" xfId="0" applyNumberFormat="1" applyFont="1" applyFill="1" applyBorder="1"/>
    <xf numFmtId="0" fontId="14" fillId="0" borderId="0" xfId="0" applyFont="1"/>
    <xf numFmtId="0" fontId="4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4" fillId="2" borderId="0" xfId="0" applyNumberFormat="1" applyFont="1" applyFill="1"/>
    <xf numFmtId="0" fontId="1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614C9-24BC-4BE7-9CFA-8DDF3130DDAC}">
  <dimension ref="A1:P71"/>
  <sheetViews>
    <sheetView topLeftCell="C6" workbookViewId="0">
      <selection activeCell="F29" sqref="F29"/>
    </sheetView>
  </sheetViews>
  <sheetFormatPr baseColWidth="10" defaultColWidth="8.83203125" defaultRowHeight="21" x14ac:dyDescent="0.25"/>
  <cols>
    <col min="1" max="1" width="9.33203125" style="6" bestFit="1" customWidth="1"/>
    <col min="2" max="2" width="37" style="6" bestFit="1" customWidth="1"/>
    <col min="3" max="3" width="34.6640625" style="6" bestFit="1" customWidth="1"/>
    <col min="4" max="4" width="27.33203125" style="6" bestFit="1" customWidth="1"/>
    <col min="5" max="5" width="31.1640625" style="6" bestFit="1" customWidth="1"/>
    <col min="6" max="7" width="9.1640625" style="6" bestFit="1" customWidth="1"/>
    <col min="8" max="8" width="9.33203125" style="6" bestFit="1" customWidth="1"/>
    <col min="9" max="9" width="9.6640625" style="6" bestFit="1" customWidth="1"/>
    <col min="10" max="10" width="12.83203125" style="6" bestFit="1" customWidth="1"/>
    <col min="11" max="11" width="8.83203125" style="6"/>
    <col min="12" max="13" width="9" style="6" bestFit="1" customWidth="1"/>
    <col min="14" max="16" width="8.83203125" style="27"/>
  </cols>
  <sheetData>
    <row r="1" spans="1:16" ht="24" x14ac:dyDescent="0.3">
      <c r="A1" s="34" t="s">
        <v>71</v>
      </c>
    </row>
    <row r="2" spans="1:16" ht="24" x14ac:dyDescent="0.3">
      <c r="A2" s="35"/>
    </row>
    <row r="3" spans="1:16" ht="24" x14ac:dyDescent="0.3">
      <c r="A3" s="34" t="s">
        <v>48</v>
      </c>
    </row>
    <row r="4" spans="1:16" ht="24" x14ac:dyDescent="0.3">
      <c r="A4" s="35"/>
    </row>
    <row r="5" spans="1:16" ht="24" x14ac:dyDescent="0.3">
      <c r="A5" s="34" t="s">
        <v>19</v>
      </c>
    </row>
    <row r="6" spans="1:16" x14ac:dyDescent="0.25">
      <c r="F6" s="57" t="s">
        <v>7</v>
      </c>
      <c r="G6" s="57"/>
      <c r="H6" s="57" t="s">
        <v>8</v>
      </c>
      <c r="I6" s="57"/>
      <c r="J6" s="19" t="s">
        <v>9</v>
      </c>
      <c r="L6" s="57" t="s">
        <v>40</v>
      </c>
      <c r="M6" s="57"/>
    </row>
    <row r="7" spans="1:16" s="1" customFormat="1" x14ac:dyDescent="0.25">
      <c r="A7" s="19"/>
      <c r="B7" s="19" t="s">
        <v>0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4</v>
      </c>
      <c r="I7" s="19" t="s">
        <v>5</v>
      </c>
      <c r="J7" s="19" t="s">
        <v>10</v>
      </c>
      <c r="K7" s="19"/>
      <c r="L7" s="19" t="s">
        <v>38</v>
      </c>
      <c r="M7" s="19" t="s">
        <v>39</v>
      </c>
      <c r="N7" s="28"/>
      <c r="O7" s="28"/>
      <c r="P7" s="28"/>
    </row>
    <row r="9" spans="1:16" x14ac:dyDescent="0.25">
      <c r="A9" s="13">
        <v>1</v>
      </c>
      <c r="B9" s="37">
        <v>44807</v>
      </c>
      <c r="C9" s="6" t="s">
        <v>53</v>
      </c>
      <c r="D9" s="6" t="s">
        <v>49</v>
      </c>
      <c r="E9" s="6" t="s">
        <v>50</v>
      </c>
      <c r="F9" s="13">
        <v>33</v>
      </c>
      <c r="G9" s="13">
        <v>7</v>
      </c>
      <c r="H9" s="13">
        <f>+F9</f>
        <v>33</v>
      </c>
      <c r="I9" s="13">
        <f>+G9</f>
        <v>7</v>
      </c>
      <c r="J9" s="13">
        <f>+H9-I9</f>
        <v>26</v>
      </c>
      <c r="L9" s="6">
        <v>1</v>
      </c>
    </row>
    <row r="10" spans="1:16" x14ac:dyDescent="0.25">
      <c r="A10" s="13">
        <v>2</v>
      </c>
      <c r="B10" s="37">
        <f>+B9+14</f>
        <v>44821</v>
      </c>
      <c r="C10" s="6" t="s">
        <v>53</v>
      </c>
      <c r="D10" s="6" t="s">
        <v>51</v>
      </c>
      <c r="E10" s="6" t="s">
        <v>52</v>
      </c>
      <c r="F10" s="13">
        <v>34</v>
      </c>
      <c r="G10" s="13">
        <v>32</v>
      </c>
      <c r="H10" s="13">
        <f>+H9+F10</f>
        <v>67</v>
      </c>
      <c r="I10" s="13">
        <f>+I9+G10</f>
        <v>39</v>
      </c>
      <c r="J10" s="13">
        <f>+H10-I10</f>
        <v>28</v>
      </c>
      <c r="L10" s="6">
        <v>1</v>
      </c>
    </row>
    <row r="11" spans="1:16" x14ac:dyDescent="0.25">
      <c r="A11" s="13">
        <v>3</v>
      </c>
      <c r="B11" s="37">
        <f>+B10+7</f>
        <v>44828</v>
      </c>
      <c r="C11" s="6" t="s">
        <v>53</v>
      </c>
      <c r="D11" s="6" t="s">
        <v>55</v>
      </c>
      <c r="E11" s="6" t="s">
        <v>6</v>
      </c>
      <c r="F11" s="13">
        <v>43</v>
      </c>
      <c r="G11" s="13">
        <v>23</v>
      </c>
      <c r="H11" s="13">
        <f>+H10+F11</f>
        <v>110</v>
      </c>
      <c r="I11" s="13">
        <f>+I10+G11</f>
        <v>62</v>
      </c>
      <c r="J11" s="13">
        <f>+H11-I11</f>
        <v>48</v>
      </c>
      <c r="L11" s="6">
        <v>1</v>
      </c>
    </row>
    <row r="12" spans="1:16" x14ac:dyDescent="0.25">
      <c r="A12" s="13">
        <v>4</v>
      </c>
      <c r="B12" s="37">
        <f t="shared" ref="B12:B14" si="0">+B11+7</f>
        <v>44835</v>
      </c>
      <c r="C12" s="6" t="s">
        <v>53</v>
      </c>
      <c r="D12" s="6" t="s">
        <v>56</v>
      </c>
      <c r="E12" s="6" t="s">
        <v>57</v>
      </c>
      <c r="F12" s="13">
        <v>38</v>
      </c>
      <c r="G12" s="13">
        <v>28</v>
      </c>
      <c r="H12" s="13">
        <f t="shared" ref="H12:H16" si="1">+H11+F12</f>
        <v>148</v>
      </c>
      <c r="I12" s="13">
        <f t="shared" ref="I12:I16" si="2">+I11+G12</f>
        <v>90</v>
      </c>
      <c r="J12" s="13">
        <f t="shared" ref="J12:J16" si="3">+H12-I12</f>
        <v>58</v>
      </c>
      <c r="L12" s="6">
        <v>1</v>
      </c>
    </row>
    <row r="13" spans="1:16" x14ac:dyDescent="0.25">
      <c r="A13" s="13">
        <v>5</v>
      </c>
      <c r="B13" s="37">
        <f t="shared" si="0"/>
        <v>44842</v>
      </c>
      <c r="C13" s="6" t="s">
        <v>53</v>
      </c>
      <c r="D13" s="6" t="s">
        <v>58</v>
      </c>
      <c r="E13" s="6" t="s">
        <v>6</v>
      </c>
      <c r="F13" s="13">
        <v>35</v>
      </c>
      <c r="G13" s="13">
        <v>21</v>
      </c>
      <c r="H13" s="13">
        <f t="shared" si="1"/>
        <v>183</v>
      </c>
      <c r="I13" s="13">
        <f t="shared" si="2"/>
        <v>111</v>
      </c>
      <c r="J13" s="13">
        <f t="shared" si="3"/>
        <v>72</v>
      </c>
      <c r="L13" s="6">
        <v>1</v>
      </c>
    </row>
    <row r="14" spans="1:16" x14ac:dyDescent="0.25">
      <c r="A14" s="13">
        <v>6</v>
      </c>
      <c r="B14" s="37">
        <f t="shared" si="0"/>
        <v>44849</v>
      </c>
      <c r="C14" s="6" t="s">
        <v>53</v>
      </c>
      <c r="D14" s="6" t="s">
        <v>59</v>
      </c>
      <c r="E14" s="6" t="s">
        <v>6</v>
      </c>
      <c r="F14" s="13">
        <v>17</v>
      </c>
      <c r="G14" s="13">
        <v>12</v>
      </c>
      <c r="H14" s="13">
        <f t="shared" si="1"/>
        <v>200</v>
      </c>
      <c r="I14" s="13">
        <f t="shared" si="2"/>
        <v>123</v>
      </c>
      <c r="J14" s="13">
        <f t="shared" si="3"/>
        <v>77</v>
      </c>
    </row>
    <row r="15" spans="1:16" x14ac:dyDescent="0.25">
      <c r="A15" s="13">
        <v>7</v>
      </c>
      <c r="B15" s="37">
        <f>+B14+7</f>
        <v>44856</v>
      </c>
      <c r="C15" s="6" t="s">
        <v>53</v>
      </c>
      <c r="D15" s="6" t="s">
        <v>60</v>
      </c>
      <c r="E15" s="6" t="s">
        <v>61</v>
      </c>
      <c r="F15" s="13">
        <v>28</v>
      </c>
      <c r="G15" s="13">
        <v>13</v>
      </c>
      <c r="H15" s="13">
        <f t="shared" si="1"/>
        <v>228</v>
      </c>
      <c r="I15" s="13">
        <f t="shared" si="2"/>
        <v>136</v>
      </c>
      <c r="J15" s="13">
        <f t="shared" si="3"/>
        <v>92</v>
      </c>
      <c r="L15" s="6">
        <v>1</v>
      </c>
    </row>
    <row r="16" spans="1:16" x14ac:dyDescent="0.25">
      <c r="A16" s="13">
        <v>8</v>
      </c>
      <c r="B16" s="37">
        <f>+B15+7</f>
        <v>44863</v>
      </c>
      <c r="C16" s="6" t="s">
        <v>53</v>
      </c>
      <c r="D16" s="6" t="s">
        <v>54</v>
      </c>
      <c r="E16" s="6" t="s">
        <v>66</v>
      </c>
      <c r="F16" s="13">
        <v>61</v>
      </c>
      <c r="G16" s="13">
        <v>0</v>
      </c>
      <c r="H16" s="13">
        <f t="shared" si="1"/>
        <v>289</v>
      </c>
      <c r="I16" s="13">
        <f t="shared" si="2"/>
        <v>136</v>
      </c>
      <c r="J16" s="13">
        <f t="shared" si="3"/>
        <v>153</v>
      </c>
      <c r="L16" s="6">
        <v>1</v>
      </c>
    </row>
    <row r="17" spans="1:13" x14ac:dyDescent="0.25">
      <c r="A17" s="13">
        <v>9</v>
      </c>
      <c r="B17" s="37">
        <f>+B15+21</f>
        <v>44877</v>
      </c>
      <c r="C17" s="6" t="s">
        <v>53</v>
      </c>
      <c r="D17" s="6" t="s">
        <v>62</v>
      </c>
      <c r="E17" s="6" t="s">
        <v>6</v>
      </c>
      <c r="F17" s="13">
        <v>20</v>
      </c>
      <c r="G17" s="13">
        <v>16</v>
      </c>
      <c r="H17" s="13">
        <f t="shared" ref="H17" si="4">+H16+F17</f>
        <v>309</v>
      </c>
      <c r="I17" s="13">
        <f t="shared" ref="I17" si="5">+I16+G17</f>
        <v>152</v>
      </c>
      <c r="J17" s="13">
        <f t="shared" ref="J17" si="6">+H17-I17</f>
        <v>157</v>
      </c>
    </row>
    <row r="18" spans="1:13" x14ac:dyDescent="0.25">
      <c r="A18" s="13">
        <v>10</v>
      </c>
      <c r="B18" s="37">
        <f>+B17+21</f>
        <v>44898</v>
      </c>
      <c r="C18" s="6" t="s">
        <v>53</v>
      </c>
      <c r="D18" s="6" t="s">
        <v>65</v>
      </c>
      <c r="E18" s="6" t="s">
        <v>6</v>
      </c>
      <c r="F18" s="13">
        <v>24</v>
      </c>
      <c r="G18" s="13">
        <v>26</v>
      </c>
      <c r="H18" s="13">
        <f t="shared" ref="H18" si="7">+H17+F18</f>
        <v>333</v>
      </c>
      <c r="I18" s="13">
        <f t="shared" ref="I18" si="8">+I17+G18</f>
        <v>178</v>
      </c>
      <c r="J18" s="13">
        <f t="shared" ref="J18" si="9">+H18-I18</f>
        <v>155</v>
      </c>
      <c r="L18" s="6">
        <v>1</v>
      </c>
      <c r="M18" s="6">
        <v>1</v>
      </c>
    </row>
    <row r="19" spans="1:13" x14ac:dyDescent="0.25">
      <c r="A19" s="13">
        <v>11</v>
      </c>
      <c r="B19" s="37">
        <f>+B18+35</f>
        <v>44933</v>
      </c>
      <c r="C19" s="6" t="s">
        <v>53</v>
      </c>
      <c r="D19" s="15" t="s">
        <v>51</v>
      </c>
      <c r="E19" s="6" t="s">
        <v>6</v>
      </c>
      <c r="F19" s="13">
        <v>29</v>
      </c>
      <c r="G19" s="13">
        <v>33</v>
      </c>
      <c r="H19" s="13">
        <f t="shared" ref="H19:I21" si="10">+H18+F19</f>
        <v>362</v>
      </c>
      <c r="I19" s="13">
        <f t="shared" si="10"/>
        <v>211</v>
      </c>
      <c r="J19" s="13">
        <f t="shared" ref="J19" si="11">+H19-I19</f>
        <v>151</v>
      </c>
      <c r="L19" s="6">
        <v>1</v>
      </c>
      <c r="M19" s="6">
        <v>1</v>
      </c>
    </row>
    <row r="20" spans="1:13" x14ac:dyDescent="0.25">
      <c r="A20" s="13">
        <v>12</v>
      </c>
      <c r="B20" s="37">
        <f t="shared" ref="B20:B21" si="12">+B19+7</f>
        <v>44940</v>
      </c>
      <c r="C20" s="6" t="s">
        <v>53</v>
      </c>
      <c r="D20" s="15" t="s">
        <v>55</v>
      </c>
      <c r="E20" s="6" t="s">
        <v>67</v>
      </c>
      <c r="F20" s="13">
        <v>27</v>
      </c>
      <c r="G20" s="13">
        <v>26</v>
      </c>
      <c r="H20" s="13">
        <f t="shared" si="10"/>
        <v>389</v>
      </c>
      <c r="I20" s="13">
        <f t="shared" si="10"/>
        <v>237</v>
      </c>
      <c r="J20" s="13">
        <f t="shared" ref="J20" si="13">+H20-I20</f>
        <v>152</v>
      </c>
      <c r="L20" s="6">
        <v>1</v>
      </c>
    </row>
    <row r="21" spans="1:13" x14ac:dyDescent="0.25">
      <c r="A21" s="13">
        <v>13</v>
      </c>
      <c r="B21" s="37">
        <f t="shared" si="12"/>
        <v>44947</v>
      </c>
      <c r="C21" s="6" t="s">
        <v>53</v>
      </c>
      <c r="D21" s="15" t="s">
        <v>56</v>
      </c>
      <c r="E21" s="6" t="s">
        <v>6</v>
      </c>
      <c r="F21" s="13">
        <v>31</v>
      </c>
      <c r="G21" s="13">
        <v>30</v>
      </c>
      <c r="H21" s="13">
        <f t="shared" si="10"/>
        <v>420</v>
      </c>
      <c r="I21" s="13">
        <f t="shared" si="10"/>
        <v>267</v>
      </c>
      <c r="J21" s="13">
        <f t="shared" ref="J21" si="14">+H21-I21</f>
        <v>153</v>
      </c>
      <c r="L21" s="6">
        <v>1</v>
      </c>
    </row>
    <row r="22" spans="1:13" x14ac:dyDescent="0.25">
      <c r="A22" s="13">
        <v>14</v>
      </c>
      <c r="B22" s="37">
        <f>+B21+14</f>
        <v>44961</v>
      </c>
      <c r="C22" s="6" t="s">
        <v>53</v>
      </c>
      <c r="D22" s="15" t="s">
        <v>63</v>
      </c>
      <c r="E22" s="6" t="s">
        <v>64</v>
      </c>
      <c r="F22" s="13">
        <v>22</v>
      </c>
      <c r="G22" s="13">
        <v>17</v>
      </c>
      <c r="H22" s="13">
        <f t="shared" ref="H22:H23" si="15">+H21+F22</f>
        <v>442</v>
      </c>
      <c r="I22" s="13">
        <f t="shared" ref="I22:I23" si="16">+I21+G22</f>
        <v>284</v>
      </c>
      <c r="J22" s="13">
        <f t="shared" ref="J22:J23" si="17">+H22-I22</f>
        <v>158</v>
      </c>
      <c r="L22" s="6">
        <v>1</v>
      </c>
    </row>
    <row r="23" spans="1:13" x14ac:dyDescent="0.25">
      <c r="A23" s="13">
        <v>15</v>
      </c>
      <c r="B23" s="37">
        <f>+B22+14</f>
        <v>44975</v>
      </c>
      <c r="C23" s="6" t="s">
        <v>53</v>
      </c>
      <c r="D23" s="6" t="s">
        <v>59</v>
      </c>
      <c r="E23" s="6" t="s">
        <v>20</v>
      </c>
      <c r="F23" s="13">
        <v>12</v>
      </c>
      <c r="G23" s="13">
        <v>43</v>
      </c>
      <c r="H23" s="13">
        <f t="shared" si="15"/>
        <v>454</v>
      </c>
      <c r="I23" s="13">
        <f t="shared" si="16"/>
        <v>327</v>
      </c>
      <c r="J23" s="13">
        <f t="shared" si="17"/>
        <v>127</v>
      </c>
    </row>
    <row r="24" spans="1:13" x14ac:dyDescent="0.25">
      <c r="A24" s="13">
        <v>16</v>
      </c>
      <c r="B24" s="37">
        <f>+B23+7</f>
        <v>44982</v>
      </c>
      <c r="C24" s="6" t="s">
        <v>53</v>
      </c>
      <c r="D24" s="6" t="s">
        <v>60</v>
      </c>
      <c r="E24" s="6" t="s">
        <v>6</v>
      </c>
      <c r="F24" s="13">
        <v>80</v>
      </c>
      <c r="G24" s="33">
        <v>15</v>
      </c>
      <c r="H24" s="13">
        <f t="shared" ref="H24" si="18">+H23+F24</f>
        <v>534</v>
      </c>
      <c r="I24" s="13">
        <f t="shared" ref="I24" si="19">+I23+G24</f>
        <v>342</v>
      </c>
      <c r="J24" s="13">
        <f t="shared" ref="J24" si="20">+H24-I24</f>
        <v>192</v>
      </c>
      <c r="L24" s="6">
        <v>1</v>
      </c>
    </row>
    <row r="25" spans="1:13" x14ac:dyDescent="0.25">
      <c r="A25" s="13">
        <v>17</v>
      </c>
      <c r="B25" s="37">
        <f>+B24+7</f>
        <v>44989</v>
      </c>
      <c r="C25" s="6" t="s">
        <v>53</v>
      </c>
      <c r="D25" s="6" t="s">
        <v>62</v>
      </c>
      <c r="E25" s="6" t="s">
        <v>69</v>
      </c>
      <c r="F25" s="13">
        <v>17</v>
      </c>
      <c r="G25" s="33">
        <v>32</v>
      </c>
      <c r="H25" s="13">
        <f t="shared" ref="H25" si="21">+H24+F25</f>
        <v>551</v>
      </c>
      <c r="I25" s="13">
        <f t="shared" ref="I25" si="22">+I24+G25</f>
        <v>374</v>
      </c>
      <c r="J25" s="13">
        <f t="shared" ref="J25" si="23">+H25-I25</f>
        <v>177</v>
      </c>
    </row>
    <row r="26" spans="1:13" x14ac:dyDescent="0.25">
      <c r="A26" s="13">
        <v>18</v>
      </c>
      <c r="B26" s="37">
        <f>+B25+7</f>
        <v>44996</v>
      </c>
      <c r="C26" s="6" t="s">
        <v>53</v>
      </c>
      <c r="D26" s="6" t="s">
        <v>63</v>
      </c>
      <c r="E26" s="6" t="s">
        <v>6</v>
      </c>
      <c r="F26" s="33"/>
      <c r="G26" s="33"/>
      <c r="H26" s="13"/>
      <c r="I26" s="13"/>
      <c r="J26" s="13"/>
    </row>
    <row r="27" spans="1:13" x14ac:dyDescent="0.25">
      <c r="A27" s="13">
        <v>19</v>
      </c>
      <c r="B27" s="37">
        <f>+B26+14</f>
        <v>45010</v>
      </c>
      <c r="C27" s="6" t="s">
        <v>53</v>
      </c>
      <c r="D27" s="6" t="s">
        <v>65</v>
      </c>
      <c r="E27" s="6" t="s">
        <v>70</v>
      </c>
      <c r="F27" s="33"/>
      <c r="G27" s="33"/>
      <c r="H27" s="13"/>
      <c r="I27" s="13"/>
      <c r="J27" s="13"/>
    </row>
    <row r="28" spans="1:13" x14ac:dyDescent="0.25">
      <c r="A28" s="13">
        <v>20</v>
      </c>
      <c r="B28" s="37">
        <f>+B27+7</f>
        <v>45017</v>
      </c>
      <c r="C28" s="6" t="s">
        <v>53</v>
      </c>
      <c r="D28" s="6" t="s">
        <v>49</v>
      </c>
      <c r="E28" s="6" t="s">
        <v>6</v>
      </c>
      <c r="F28" s="33"/>
      <c r="G28" s="33"/>
      <c r="H28" s="13"/>
      <c r="I28" s="13"/>
      <c r="J28" s="13"/>
    </row>
    <row r="29" spans="1:13" x14ac:dyDescent="0.25">
      <c r="A29" s="13">
        <v>21</v>
      </c>
      <c r="B29" s="37">
        <f>+B28+7</f>
        <v>45024</v>
      </c>
      <c r="C29" s="6" t="s">
        <v>53</v>
      </c>
      <c r="D29" s="6" t="s">
        <v>54</v>
      </c>
      <c r="E29" s="6" t="s">
        <v>6</v>
      </c>
    </row>
    <row r="30" spans="1:13" x14ac:dyDescent="0.25">
      <c r="A30" s="13">
        <v>22</v>
      </c>
      <c r="B30" s="37">
        <f>+B29+7</f>
        <v>45031</v>
      </c>
      <c r="C30" s="6" t="s">
        <v>53</v>
      </c>
      <c r="D30" s="15" t="s">
        <v>58</v>
      </c>
      <c r="E30" s="6" t="s">
        <v>68</v>
      </c>
    </row>
    <row r="31" spans="1:13" x14ac:dyDescent="0.25">
      <c r="A31" s="13"/>
      <c r="F31" s="33"/>
      <c r="G31" s="33"/>
      <c r="H31" s="33"/>
      <c r="I31" s="33"/>
      <c r="J31" s="33"/>
    </row>
    <row r="32" spans="1:13" x14ac:dyDescent="0.25">
      <c r="A32" s="13"/>
      <c r="B32" s="14"/>
      <c r="F32" s="33"/>
      <c r="G32" s="33"/>
      <c r="H32" s="33"/>
      <c r="I32" s="33"/>
      <c r="J32" s="33"/>
    </row>
    <row r="33" spans="1:10" x14ac:dyDescent="0.25">
      <c r="A33" s="13"/>
      <c r="B33" s="14"/>
      <c r="F33" s="33"/>
      <c r="G33" s="33"/>
      <c r="H33" s="33"/>
      <c r="I33" s="33"/>
      <c r="J33" s="33"/>
    </row>
    <row r="34" spans="1:10" x14ac:dyDescent="0.25">
      <c r="A34" s="13"/>
      <c r="B34" s="14"/>
      <c r="F34" s="13"/>
      <c r="G34" s="13"/>
      <c r="H34" s="13"/>
      <c r="I34" s="13"/>
      <c r="J34" s="13"/>
    </row>
    <row r="35" spans="1:10" x14ac:dyDescent="0.25">
      <c r="A35" s="13"/>
      <c r="B35" s="14"/>
      <c r="F35" s="13"/>
      <c r="G35" s="13"/>
      <c r="H35" s="13"/>
      <c r="I35" s="13"/>
      <c r="J35" s="13"/>
    </row>
    <row r="36" spans="1:10" x14ac:dyDescent="0.25">
      <c r="A36" s="13"/>
      <c r="B36" s="14"/>
      <c r="F36" s="13"/>
      <c r="G36" s="13"/>
      <c r="H36" s="13"/>
      <c r="I36" s="13"/>
      <c r="J36" s="13"/>
    </row>
    <row r="37" spans="1:10" x14ac:dyDescent="0.25">
      <c r="A37" s="13"/>
      <c r="B37" s="14"/>
      <c r="F37" s="13"/>
      <c r="G37" s="13"/>
      <c r="H37" s="13"/>
      <c r="I37" s="13"/>
      <c r="J37" s="13"/>
    </row>
    <row r="38" spans="1:10" x14ac:dyDescent="0.25">
      <c r="A38" s="13"/>
      <c r="B38" s="14"/>
      <c r="F38" s="13"/>
      <c r="G38" s="13"/>
      <c r="H38" s="13"/>
      <c r="I38" s="13"/>
      <c r="J38" s="13"/>
    </row>
    <row r="39" spans="1:10" x14ac:dyDescent="0.25">
      <c r="B39" s="14"/>
      <c r="F39" s="13"/>
      <c r="G39" s="13"/>
      <c r="H39" s="13"/>
      <c r="I39" s="13"/>
      <c r="J39" s="13"/>
    </row>
    <row r="40" spans="1:10" x14ac:dyDescent="0.25">
      <c r="B40" s="14"/>
      <c r="F40" s="13"/>
      <c r="G40" s="13"/>
      <c r="H40" s="13"/>
      <c r="I40" s="13"/>
      <c r="J40" s="13"/>
    </row>
    <row r="41" spans="1:10" x14ac:dyDescent="0.25">
      <c r="B41" s="14"/>
      <c r="F41" s="13"/>
      <c r="G41" s="13"/>
      <c r="H41" s="13"/>
      <c r="I41" s="13"/>
      <c r="J41" s="13"/>
    </row>
    <row r="42" spans="1:10" x14ac:dyDescent="0.25">
      <c r="B42" s="14"/>
      <c r="F42" s="13"/>
      <c r="G42" s="13"/>
      <c r="H42" s="13"/>
      <c r="I42" s="13"/>
      <c r="J42" s="13"/>
    </row>
    <row r="43" spans="1:10" x14ac:dyDescent="0.25">
      <c r="B43" s="14"/>
      <c r="F43" s="13"/>
      <c r="G43" s="13"/>
      <c r="H43" s="13"/>
      <c r="I43" s="13"/>
      <c r="J43" s="13"/>
    </row>
    <row r="44" spans="1:10" x14ac:dyDescent="0.25">
      <c r="B44" s="14"/>
      <c r="F44" s="13"/>
      <c r="G44" s="13"/>
      <c r="H44" s="13"/>
      <c r="I44" s="13"/>
      <c r="J44" s="13"/>
    </row>
    <row r="45" spans="1:10" x14ac:dyDescent="0.25">
      <c r="B45" s="14"/>
      <c r="F45" s="13"/>
      <c r="G45" s="13"/>
      <c r="H45" s="13"/>
      <c r="I45" s="13"/>
      <c r="J45" s="13"/>
    </row>
    <row r="46" spans="1:10" x14ac:dyDescent="0.25">
      <c r="B46" s="14"/>
      <c r="F46" s="13"/>
      <c r="G46" s="13"/>
      <c r="H46" s="13"/>
      <c r="I46" s="13"/>
      <c r="J46" s="13"/>
    </row>
    <row r="47" spans="1:10" x14ac:dyDescent="0.25">
      <c r="B47" s="14"/>
      <c r="F47" s="13"/>
      <c r="G47" s="13"/>
      <c r="H47" s="13"/>
      <c r="I47" s="13"/>
      <c r="J47" s="13"/>
    </row>
    <row r="48" spans="1:10" x14ac:dyDescent="0.25">
      <c r="B48" s="14"/>
      <c r="F48" s="13"/>
      <c r="G48" s="13"/>
      <c r="H48" s="13"/>
      <c r="I48" s="13"/>
      <c r="J48" s="13"/>
    </row>
    <row r="49" spans="2:10" x14ac:dyDescent="0.25">
      <c r="B49" s="14"/>
      <c r="F49" s="13"/>
      <c r="G49" s="13"/>
      <c r="H49" s="13"/>
      <c r="I49" s="13"/>
      <c r="J49" s="13"/>
    </row>
    <row r="50" spans="2:10" x14ac:dyDescent="0.25">
      <c r="B50" s="14"/>
      <c r="F50" s="13"/>
      <c r="G50" s="13"/>
      <c r="H50" s="13"/>
      <c r="I50" s="13"/>
      <c r="J50" s="13"/>
    </row>
    <row r="51" spans="2:10" x14ac:dyDescent="0.25">
      <c r="B51" s="14"/>
      <c r="F51" s="13"/>
      <c r="G51" s="13"/>
      <c r="H51" s="13"/>
      <c r="I51" s="13"/>
      <c r="J51" s="13"/>
    </row>
    <row r="52" spans="2:10" x14ac:dyDescent="0.25">
      <c r="B52" s="14"/>
    </row>
    <row r="53" spans="2:10" x14ac:dyDescent="0.25">
      <c r="B53" s="14"/>
    </row>
    <row r="54" spans="2:10" x14ac:dyDescent="0.25">
      <c r="B54" s="14"/>
    </row>
    <row r="55" spans="2:10" x14ac:dyDescent="0.25">
      <c r="B55" s="14"/>
    </row>
    <row r="56" spans="2:10" x14ac:dyDescent="0.25">
      <c r="B56" s="14"/>
    </row>
    <row r="57" spans="2:10" x14ac:dyDescent="0.25">
      <c r="B57" s="14"/>
    </row>
    <row r="58" spans="2:10" x14ac:dyDescent="0.25">
      <c r="B58" s="14"/>
    </row>
    <row r="59" spans="2:10" x14ac:dyDescent="0.25">
      <c r="B59" s="14"/>
    </row>
    <row r="60" spans="2:10" x14ac:dyDescent="0.25">
      <c r="B60" s="14"/>
    </row>
    <row r="61" spans="2:10" x14ac:dyDescent="0.25">
      <c r="B61" s="14"/>
    </row>
    <row r="62" spans="2:10" x14ac:dyDescent="0.25">
      <c r="B62" s="14"/>
    </row>
    <row r="63" spans="2:10" x14ac:dyDescent="0.25">
      <c r="B63" s="14"/>
    </row>
    <row r="64" spans="2:10" x14ac:dyDescent="0.25">
      <c r="B64" s="14"/>
    </row>
    <row r="65" spans="2:2" x14ac:dyDescent="0.25">
      <c r="B65" s="14"/>
    </row>
    <row r="66" spans="2:2" x14ac:dyDescent="0.25">
      <c r="B66" s="14"/>
    </row>
    <row r="67" spans="2:2" x14ac:dyDescent="0.25">
      <c r="B67" s="14"/>
    </row>
    <row r="68" spans="2:2" x14ac:dyDescent="0.25">
      <c r="B68" s="14"/>
    </row>
    <row r="69" spans="2:2" x14ac:dyDescent="0.25">
      <c r="B69" s="14"/>
    </row>
    <row r="70" spans="2:2" x14ac:dyDescent="0.25">
      <c r="B70" s="14"/>
    </row>
    <row r="71" spans="2:2" x14ac:dyDescent="0.25">
      <c r="B71" s="14"/>
    </row>
  </sheetData>
  <mergeCells count="3">
    <mergeCell ref="F6:G6"/>
    <mergeCell ref="H6:I6"/>
    <mergeCell ref="L6:M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06164-51D6-4EE6-965A-45C87AD9A8BA}">
  <dimension ref="A1:BJ75"/>
  <sheetViews>
    <sheetView topLeftCell="J9" workbookViewId="0">
      <selection activeCell="AJ30" sqref="AJ30"/>
    </sheetView>
  </sheetViews>
  <sheetFormatPr baseColWidth="10" defaultColWidth="8.83203125" defaultRowHeight="21" x14ac:dyDescent="0.25"/>
  <cols>
    <col min="1" max="1" width="9" style="27" bestFit="1" customWidth="1"/>
    <col min="2" max="2" width="33.83203125" style="27" bestFit="1" customWidth="1"/>
    <col min="3" max="3" width="31.83203125" style="6" bestFit="1" customWidth="1"/>
    <col min="4" max="46" width="5.6640625" style="6" customWidth="1"/>
    <col min="47" max="52" width="8.83203125" style="6"/>
    <col min="53" max="62" width="8.83203125" style="27"/>
  </cols>
  <sheetData>
    <row r="1" spans="1:62" ht="24" x14ac:dyDescent="0.3">
      <c r="A1" s="34" t="s">
        <v>71</v>
      </c>
    </row>
    <row r="2" spans="1:62" ht="24" x14ac:dyDescent="0.3">
      <c r="A2" s="35"/>
    </row>
    <row r="3" spans="1:62" ht="24" x14ac:dyDescent="0.3">
      <c r="A3" s="34" t="s">
        <v>48</v>
      </c>
    </row>
    <row r="4" spans="1:62" ht="24" x14ac:dyDescent="0.3">
      <c r="A4" s="35"/>
    </row>
    <row r="5" spans="1:62" ht="24" x14ac:dyDescent="0.3">
      <c r="A5" s="34" t="s">
        <v>18</v>
      </c>
    </row>
    <row r="9" spans="1:62" s="3" customFormat="1" ht="154" x14ac:dyDescent="0.25">
      <c r="A9" s="28"/>
      <c r="B9" s="28" t="s">
        <v>0</v>
      </c>
      <c r="C9" s="19" t="s">
        <v>2</v>
      </c>
      <c r="D9" s="40" t="s">
        <v>136</v>
      </c>
      <c r="E9" s="40" t="s">
        <v>93</v>
      </c>
      <c r="F9" s="40" t="s">
        <v>73</v>
      </c>
      <c r="G9" s="40" t="s">
        <v>94</v>
      </c>
      <c r="H9" s="40" t="s">
        <v>95</v>
      </c>
      <c r="I9" s="40" t="s">
        <v>96</v>
      </c>
      <c r="J9" s="40" t="s">
        <v>97</v>
      </c>
      <c r="K9" s="40" t="s">
        <v>107</v>
      </c>
      <c r="L9" s="40" t="s">
        <v>98</v>
      </c>
      <c r="M9" s="40" t="s">
        <v>74</v>
      </c>
      <c r="N9" s="40" t="s">
        <v>99</v>
      </c>
      <c r="O9" s="40" t="s">
        <v>100</v>
      </c>
      <c r="P9" s="40" t="s">
        <v>91</v>
      </c>
      <c r="Q9" s="40" t="s">
        <v>105</v>
      </c>
      <c r="R9" s="40" t="s">
        <v>92</v>
      </c>
      <c r="S9" s="40" t="s">
        <v>101</v>
      </c>
      <c r="T9" s="40" t="s">
        <v>102</v>
      </c>
      <c r="U9" s="40" t="s">
        <v>103</v>
      </c>
      <c r="V9" s="40" t="s">
        <v>104</v>
      </c>
      <c r="W9" s="40" t="s">
        <v>109</v>
      </c>
      <c r="X9" s="40" t="s">
        <v>110</v>
      </c>
      <c r="Y9" s="40" t="s">
        <v>111</v>
      </c>
      <c r="Z9" s="40" t="s">
        <v>118</v>
      </c>
      <c r="AA9" s="40" t="s">
        <v>117</v>
      </c>
      <c r="AB9" s="40" t="s">
        <v>137</v>
      </c>
      <c r="AC9" s="40" t="s">
        <v>121</v>
      </c>
      <c r="AD9" s="40" t="s">
        <v>122</v>
      </c>
      <c r="AE9" s="40" t="s">
        <v>123</v>
      </c>
      <c r="AF9" s="40" t="s">
        <v>127</v>
      </c>
      <c r="AG9" s="40" t="s">
        <v>128</v>
      </c>
      <c r="AH9" s="40" t="s">
        <v>129</v>
      </c>
      <c r="AI9" s="40" t="s">
        <v>132</v>
      </c>
      <c r="AJ9" s="40" t="s">
        <v>134</v>
      </c>
      <c r="AK9" s="40" t="s">
        <v>143</v>
      </c>
      <c r="AL9" s="40" t="s">
        <v>144</v>
      </c>
      <c r="AM9" s="40" t="s">
        <v>153</v>
      </c>
      <c r="AN9" s="40" t="s">
        <v>152</v>
      </c>
      <c r="AO9" s="40" t="s">
        <v>151</v>
      </c>
      <c r="AP9" s="40" t="s">
        <v>154</v>
      </c>
      <c r="AQ9" s="40" t="s">
        <v>157</v>
      </c>
      <c r="AR9" s="40" t="s">
        <v>159</v>
      </c>
      <c r="AS9" s="40" t="s">
        <v>163</v>
      </c>
      <c r="AT9" s="40" t="s">
        <v>165</v>
      </c>
      <c r="AU9" s="4"/>
      <c r="AV9" s="4"/>
      <c r="AW9" s="4"/>
      <c r="AX9" s="4"/>
      <c r="AY9" s="4"/>
      <c r="AZ9" s="4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1" spans="1:62" x14ac:dyDescent="0.25">
      <c r="A11" s="29">
        <v>1</v>
      </c>
      <c r="B11" s="37">
        <v>44807</v>
      </c>
      <c r="C11" s="6" t="s">
        <v>49</v>
      </c>
      <c r="D11" s="6">
        <v>1</v>
      </c>
      <c r="E11" s="6">
        <v>2</v>
      </c>
      <c r="F11" s="6">
        <v>3</v>
      </c>
      <c r="G11" s="6">
        <v>4</v>
      </c>
      <c r="H11" s="6">
        <v>5</v>
      </c>
      <c r="I11" s="6">
        <v>6</v>
      </c>
      <c r="J11" s="6">
        <v>7</v>
      </c>
      <c r="K11" s="6">
        <v>8</v>
      </c>
      <c r="L11" s="6">
        <v>9</v>
      </c>
      <c r="M11" s="6">
        <v>10</v>
      </c>
      <c r="N11" s="6">
        <v>11</v>
      </c>
      <c r="O11" s="6">
        <v>12</v>
      </c>
      <c r="P11" s="6">
        <v>13</v>
      </c>
      <c r="Q11" s="6">
        <v>14</v>
      </c>
      <c r="R11" s="6">
        <v>15</v>
      </c>
      <c r="S11" s="6">
        <v>16</v>
      </c>
      <c r="T11" s="6">
        <v>17</v>
      </c>
      <c r="U11" s="6">
        <v>18</v>
      </c>
      <c r="V11" s="6">
        <v>19</v>
      </c>
    </row>
    <row r="12" spans="1:62" x14ac:dyDescent="0.25">
      <c r="A12" s="29">
        <v>2</v>
      </c>
      <c r="B12" s="37">
        <f>+B11+14</f>
        <v>44821</v>
      </c>
      <c r="C12" s="6" t="s">
        <v>51</v>
      </c>
      <c r="D12" s="6">
        <v>1</v>
      </c>
      <c r="E12" s="6">
        <v>2</v>
      </c>
      <c r="F12" s="6">
        <v>3</v>
      </c>
      <c r="G12" s="6">
        <v>4</v>
      </c>
      <c r="H12" s="6">
        <v>5</v>
      </c>
      <c r="I12" s="6">
        <v>6</v>
      </c>
      <c r="K12" s="6">
        <v>8</v>
      </c>
      <c r="L12" s="6">
        <v>9</v>
      </c>
      <c r="M12" s="6">
        <v>10</v>
      </c>
      <c r="N12" s="6">
        <v>11</v>
      </c>
      <c r="O12" s="6">
        <v>12</v>
      </c>
      <c r="P12" s="6">
        <v>13</v>
      </c>
      <c r="R12" s="6">
        <v>15</v>
      </c>
      <c r="S12" s="6">
        <v>16</v>
      </c>
      <c r="T12" s="6">
        <v>7</v>
      </c>
      <c r="V12" s="6">
        <v>17</v>
      </c>
      <c r="W12" s="6">
        <v>14</v>
      </c>
      <c r="X12" s="6">
        <v>18</v>
      </c>
      <c r="Y12" s="6">
        <v>19</v>
      </c>
    </row>
    <row r="13" spans="1:62" x14ac:dyDescent="0.25">
      <c r="A13" s="29">
        <v>3</v>
      </c>
      <c r="B13" s="37">
        <f>+B12+7</f>
        <v>44828</v>
      </c>
      <c r="C13" s="6" t="s">
        <v>55</v>
      </c>
      <c r="D13" s="6">
        <v>1</v>
      </c>
      <c r="E13" s="6">
        <v>2</v>
      </c>
      <c r="F13" s="6">
        <v>3</v>
      </c>
      <c r="G13" s="6">
        <v>4</v>
      </c>
      <c r="I13" s="6">
        <v>6</v>
      </c>
      <c r="J13" s="6">
        <v>7</v>
      </c>
      <c r="L13" s="6">
        <v>9</v>
      </c>
      <c r="M13" s="6">
        <v>10</v>
      </c>
      <c r="N13" s="6">
        <v>11</v>
      </c>
      <c r="O13" s="6">
        <v>12</v>
      </c>
      <c r="P13" s="6">
        <v>13</v>
      </c>
      <c r="Q13" s="6">
        <v>14</v>
      </c>
      <c r="V13" s="6">
        <v>18</v>
      </c>
      <c r="W13" s="6">
        <v>15</v>
      </c>
      <c r="X13" s="6">
        <v>8</v>
      </c>
      <c r="Y13" s="6">
        <v>19</v>
      </c>
      <c r="Z13" s="6">
        <v>5</v>
      </c>
      <c r="AA13" s="6">
        <v>16</v>
      </c>
      <c r="AB13" s="6">
        <v>17</v>
      </c>
    </row>
    <row r="14" spans="1:62" x14ac:dyDescent="0.25">
      <c r="A14" s="29">
        <v>4</v>
      </c>
      <c r="B14" s="37">
        <f t="shared" ref="B14:B16" si="0">+B13+7</f>
        <v>44835</v>
      </c>
      <c r="C14" s="6" t="s">
        <v>56</v>
      </c>
      <c r="F14" s="6">
        <v>3</v>
      </c>
      <c r="G14" s="6">
        <v>4</v>
      </c>
      <c r="H14" s="6">
        <v>6</v>
      </c>
      <c r="I14" s="6">
        <v>7</v>
      </c>
      <c r="J14" s="6">
        <v>8</v>
      </c>
      <c r="L14" s="6">
        <v>9</v>
      </c>
      <c r="M14" s="6">
        <v>10</v>
      </c>
      <c r="N14" s="6">
        <v>11</v>
      </c>
      <c r="O14" s="6">
        <v>12</v>
      </c>
      <c r="P14" s="6">
        <v>13</v>
      </c>
      <c r="Q14" s="6">
        <v>14</v>
      </c>
      <c r="R14" s="6">
        <v>15</v>
      </c>
      <c r="S14" s="6">
        <v>16</v>
      </c>
      <c r="Y14" s="6">
        <v>19</v>
      </c>
      <c r="Z14" s="6">
        <v>5</v>
      </c>
      <c r="AA14" s="6">
        <v>1</v>
      </c>
      <c r="AC14" s="6">
        <v>2</v>
      </c>
      <c r="AD14" s="6">
        <v>17</v>
      </c>
      <c r="AE14" s="6">
        <v>18</v>
      </c>
    </row>
    <row r="15" spans="1:62" x14ac:dyDescent="0.25">
      <c r="A15" s="29">
        <v>5</v>
      </c>
      <c r="B15" s="37">
        <f t="shared" si="0"/>
        <v>44842</v>
      </c>
      <c r="C15" s="6" t="s">
        <v>58</v>
      </c>
      <c r="F15" s="6">
        <v>3</v>
      </c>
      <c r="G15" s="6">
        <v>4</v>
      </c>
      <c r="J15" s="6">
        <v>8</v>
      </c>
      <c r="L15" s="6">
        <v>9</v>
      </c>
      <c r="N15" s="6">
        <v>11</v>
      </c>
      <c r="O15" s="6">
        <v>10</v>
      </c>
      <c r="P15" s="6">
        <v>12</v>
      </c>
      <c r="R15" s="6">
        <v>13</v>
      </c>
      <c r="S15" s="6">
        <v>1</v>
      </c>
      <c r="U15" s="6">
        <v>18</v>
      </c>
      <c r="V15" s="6">
        <v>7</v>
      </c>
      <c r="W15" s="6">
        <v>15</v>
      </c>
      <c r="X15" s="6">
        <v>6</v>
      </c>
      <c r="Z15" s="6">
        <v>5</v>
      </c>
      <c r="AA15" s="6">
        <v>2</v>
      </c>
      <c r="AD15" s="6">
        <v>16</v>
      </c>
      <c r="AF15" s="6">
        <v>14</v>
      </c>
      <c r="AG15" s="6">
        <v>17</v>
      </c>
      <c r="AH15" s="6">
        <v>19</v>
      </c>
    </row>
    <row r="16" spans="1:62" x14ac:dyDescent="0.25">
      <c r="A16" s="29">
        <v>6</v>
      </c>
      <c r="B16" s="37">
        <f t="shared" si="0"/>
        <v>44849</v>
      </c>
      <c r="C16" s="6" t="s">
        <v>59</v>
      </c>
      <c r="D16" s="6">
        <v>1</v>
      </c>
      <c r="E16" s="6">
        <v>2</v>
      </c>
      <c r="F16" s="6">
        <v>3</v>
      </c>
      <c r="G16" s="6">
        <v>4</v>
      </c>
      <c r="H16" s="6">
        <v>5</v>
      </c>
      <c r="I16" s="6">
        <v>6</v>
      </c>
      <c r="J16" s="6">
        <v>8</v>
      </c>
      <c r="L16" s="6">
        <v>9</v>
      </c>
      <c r="N16" s="6">
        <v>11</v>
      </c>
      <c r="O16" s="6">
        <v>10</v>
      </c>
      <c r="P16" s="6">
        <v>12</v>
      </c>
      <c r="Q16" s="6">
        <v>14</v>
      </c>
      <c r="R16" s="6">
        <v>13</v>
      </c>
      <c r="S16" s="6">
        <v>16</v>
      </c>
      <c r="V16" s="6">
        <v>7</v>
      </c>
      <c r="W16" s="6">
        <v>15</v>
      </c>
      <c r="Y16" s="6">
        <v>19</v>
      </c>
      <c r="AE16" s="6">
        <v>17</v>
      </c>
      <c r="AI16" s="6">
        <v>18</v>
      </c>
    </row>
    <row r="17" spans="1:46" x14ac:dyDescent="0.25">
      <c r="A17" s="29">
        <v>7</v>
      </c>
      <c r="B17" s="37">
        <f>+B16+7</f>
        <v>44856</v>
      </c>
      <c r="C17" s="6" t="s">
        <v>60</v>
      </c>
      <c r="D17" s="6">
        <v>1</v>
      </c>
      <c r="E17" s="6">
        <v>2</v>
      </c>
      <c r="F17" s="6">
        <v>3</v>
      </c>
      <c r="G17" s="6">
        <v>4</v>
      </c>
      <c r="J17" s="6">
        <v>8</v>
      </c>
      <c r="L17" s="6">
        <v>9</v>
      </c>
      <c r="O17" s="6">
        <v>12</v>
      </c>
      <c r="P17" s="6">
        <v>13</v>
      </c>
      <c r="Q17" s="6">
        <v>14</v>
      </c>
      <c r="R17" s="6">
        <v>15</v>
      </c>
      <c r="S17" s="6">
        <v>16</v>
      </c>
      <c r="U17" s="6">
        <v>19</v>
      </c>
      <c r="V17" s="6">
        <v>7</v>
      </c>
      <c r="X17" s="6">
        <v>6</v>
      </c>
      <c r="Z17" s="6">
        <v>18</v>
      </c>
      <c r="AA17" s="6">
        <v>17</v>
      </c>
      <c r="AG17" s="6">
        <v>5</v>
      </c>
      <c r="AI17" s="6">
        <v>10</v>
      </c>
      <c r="AJ17" s="6">
        <v>11</v>
      </c>
    </row>
    <row r="18" spans="1:46" x14ac:dyDescent="0.25">
      <c r="A18" s="29">
        <v>8</v>
      </c>
      <c r="B18" s="37">
        <f>+B17+7</f>
        <v>44863</v>
      </c>
      <c r="C18" s="6" t="s">
        <v>54</v>
      </c>
      <c r="D18" s="6">
        <v>1</v>
      </c>
      <c r="E18" s="6">
        <v>2</v>
      </c>
      <c r="F18" s="6">
        <v>3</v>
      </c>
      <c r="G18" s="6">
        <v>4</v>
      </c>
      <c r="J18" s="6">
        <v>8</v>
      </c>
      <c r="L18" s="6">
        <v>9</v>
      </c>
      <c r="O18" s="6">
        <v>15</v>
      </c>
      <c r="Q18" s="6">
        <v>14</v>
      </c>
      <c r="R18" s="6">
        <v>13</v>
      </c>
      <c r="S18" s="6">
        <v>16</v>
      </c>
      <c r="U18" s="6">
        <v>19</v>
      </c>
      <c r="V18" s="6">
        <v>7</v>
      </c>
      <c r="X18" s="6">
        <v>6</v>
      </c>
      <c r="Y18" s="6">
        <v>12</v>
      </c>
      <c r="Z18" s="6">
        <v>18</v>
      </c>
      <c r="AA18" s="6">
        <v>17</v>
      </c>
      <c r="AG18" s="6">
        <v>5</v>
      </c>
      <c r="AI18" s="6">
        <v>10</v>
      </c>
      <c r="AJ18" s="6">
        <v>11</v>
      </c>
    </row>
    <row r="19" spans="1:46" x14ac:dyDescent="0.25">
      <c r="A19" s="29">
        <v>9</v>
      </c>
      <c r="B19" s="37">
        <f>+B17+21</f>
        <v>44877</v>
      </c>
      <c r="C19" s="6" t="s">
        <v>62</v>
      </c>
      <c r="D19" s="6">
        <v>1</v>
      </c>
      <c r="E19" s="6">
        <v>2</v>
      </c>
      <c r="F19" s="6">
        <v>3</v>
      </c>
      <c r="G19" s="6">
        <v>4</v>
      </c>
      <c r="H19" s="6">
        <v>5</v>
      </c>
      <c r="I19" s="6">
        <v>7</v>
      </c>
      <c r="J19" s="6">
        <v>8</v>
      </c>
      <c r="L19" s="6">
        <v>9</v>
      </c>
      <c r="N19" s="6">
        <v>11</v>
      </c>
      <c r="O19" s="6">
        <v>12</v>
      </c>
      <c r="Q19" s="6">
        <v>14</v>
      </c>
      <c r="R19" s="6">
        <v>13</v>
      </c>
      <c r="S19" s="6">
        <v>16</v>
      </c>
      <c r="T19" s="6">
        <v>18</v>
      </c>
      <c r="W19" s="6">
        <v>15</v>
      </c>
      <c r="X19" s="6">
        <v>6</v>
      </c>
      <c r="AB19" s="6">
        <v>17</v>
      </c>
      <c r="AH19" s="6">
        <v>19</v>
      </c>
      <c r="AI19" s="6">
        <v>10</v>
      </c>
    </row>
    <row r="20" spans="1:46" x14ac:dyDescent="0.25">
      <c r="A20" s="29">
        <v>10</v>
      </c>
      <c r="B20" s="37">
        <f>+B19+21</f>
        <v>44898</v>
      </c>
      <c r="C20" s="6" t="s">
        <v>65</v>
      </c>
      <c r="D20" s="6">
        <v>1</v>
      </c>
      <c r="E20" s="6">
        <v>17</v>
      </c>
      <c r="F20" s="6">
        <v>3</v>
      </c>
      <c r="G20" s="6">
        <v>4</v>
      </c>
      <c r="H20" s="6">
        <v>6</v>
      </c>
      <c r="I20" s="6">
        <v>7</v>
      </c>
      <c r="J20" s="6">
        <v>8</v>
      </c>
      <c r="N20" s="6">
        <v>11</v>
      </c>
      <c r="O20" s="6">
        <v>10</v>
      </c>
      <c r="P20" s="6">
        <v>12</v>
      </c>
      <c r="Q20" s="6">
        <v>14</v>
      </c>
      <c r="R20" s="6">
        <v>13</v>
      </c>
      <c r="S20" s="6">
        <v>16</v>
      </c>
      <c r="U20" s="6">
        <v>9</v>
      </c>
      <c r="W20" s="6">
        <v>19</v>
      </c>
      <c r="Z20" s="6">
        <v>18</v>
      </c>
      <c r="AC20" s="6">
        <v>2</v>
      </c>
      <c r="AG20" s="6">
        <v>5</v>
      </c>
      <c r="AK20" s="6">
        <v>15</v>
      </c>
    </row>
    <row r="21" spans="1:46" x14ac:dyDescent="0.25">
      <c r="A21" s="29">
        <v>11</v>
      </c>
      <c r="B21" s="37">
        <f>+B20+35</f>
        <v>44933</v>
      </c>
      <c r="C21" s="15" t="s">
        <v>51</v>
      </c>
      <c r="D21" s="15">
        <v>1</v>
      </c>
      <c r="E21" s="15">
        <v>2</v>
      </c>
      <c r="F21" s="15">
        <v>3</v>
      </c>
      <c r="G21" s="15">
        <v>4</v>
      </c>
      <c r="H21" s="6">
        <v>6</v>
      </c>
      <c r="I21" s="6">
        <v>7</v>
      </c>
      <c r="J21" s="6">
        <v>8</v>
      </c>
      <c r="L21" s="6">
        <v>9</v>
      </c>
      <c r="N21" s="6">
        <v>11</v>
      </c>
      <c r="O21" s="6">
        <v>10</v>
      </c>
      <c r="P21" s="6">
        <v>12</v>
      </c>
      <c r="R21" s="6">
        <v>13</v>
      </c>
      <c r="S21" s="6">
        <v>16</v>
      </c>
      <c r="U21" s="6">
        <v>19</v>
      </c>
      <c r="Z21" s="6">
        <v>17</v>
      </c>
      <c r="AG21" s="6">
        <v>5</v>
      </c>
      <c r="AJ21" s="6">
        <v>14</v>
      </c>
      <c r="AK21" s="6">
        <v>15</v>
      </c>
      <c r="AL21" s="6">
        <v>18</v>
      </c>
    </row>
    <row r="22" spans="1:46" x14ac:dyDescent="0.25">
      <c r="A22" s="29">
        <v>12</v>
      </c>
      <c r="B22" s="37">
        <f t="shared" ref="B22:B23" si="1">+B21+7</f>
        <v>44940</v>
      </c>
      <c r="C22" s="15" t="s">
        <v>55</v>
      </c>
      <c r="E22" s="15">
        <v>2</v>
      </c>
      <c r="F22" s="15">
        <v>3</v>
      </c>
      <c r="H22" s="6">
        <v>6</v>
      </c>
      <c r="J22" s="6">
        <v>8</v>
      </c>
      <c r="K22" s="6">
        <v>17</v>
      </c>
      <c r="L22" s="6">
        <v>10</v>
      </c>
      <c r="N22" s="6">
        <v>11</v>
      </c>
      <c r="O22" s="6">
        <v>12</v>
      </c>
      <c r="P22" s="6">
        <v>13</v>
      </c>
      <c r="S22" s="6">
        <v>1</v>
      </c>
      <c r="U22" s="6">
        <v>9</v>
      </c>
      <c r="X22" s="6">
        <v>7</v>
      </c>
      <c r="Z22" s="6">
        <v>4</v>
      </c>
      <c r="AI22" s="6">
        <v>19</v>
      </c>
      <c r="AK22" s="6">
        <v>15</v>
      </c>
      <c r="AL22" s="6">
        <v>5</v>
      </c>
      <c r="AM22" s="6">
        <v>14</v>
      </c>
      <c r="AN22" s="6">
        <v>16</v>
      </c>
      <c r="AO22" s="6">
        <v>18</v>
      </c>
    </row>
    <row r="23" spans="1:46" x14ac:dyDescent="0.25">
      <c r="A23" s="29">
        <v>13</v>
      </c>
      <c r="B23" s="37">
        <f t="shared" si="1"/>
        <v>44947</v>
      </c>
      <c r="C23" s="15" t="s">
        <v>56</v>
      </c>
      <c r="D23" s="6">
        <v>3</v>
      </c>
      <c r="E23" s="6">
        <v>6</v>
      </c>
      <c r="F23" s="6">
        <v>16</v>
      </c>
      <c r="G23" s="6">
        <v>17</v>
      </c>
      <c r="H23" s="6">
        <v>7</v>
      </c>
      <c r="I23" s="6">
        <v>8</v>
      </c>
      <c r="K23" s="6">
        <v>12</v>
      </c>
      <c r="L23" s="6">
        <v>10</v>
      </c>
      <c r="N23" s="6">
        <v>11</v>
      </c>
      <c r="O23" s="6">
        <v>15</v>
      </c>
      <c r="P23" s="6">
        <v>13</v>
      </c>
      <c r="S23" s="6">
        <v>1</v>
      </c>
      <c r="U23" s="6">
        <v>9</v>
      </c>
      <c r="V23" s="6">
        <v>18</v>
      </c>
      <c r="AC23" s="6">
        <v>2</v>
      </c>
      <c r="AG23" s="6">
        <v>5</v>
      </c>
      <c r="AJ23" s="6">
        <v>14</v>
      </c>
      <c r="AM23" s="6">
        <v>19</v>
      </c>
      <c r="AP23" s="6">
        <v>4</v>
      </c>
    </row>
    <row r="24" spans="1:46" x14ac:dyDescent="0.25">
      <c r="A24" s="29">
        <v>14</v>
      </c>
      <c r="B24" s="37">
        <f>+B23+14</f>
        <v>44961</v>
      </c>
      <c r="C24" s="15" t="s">
        <v>63</v>
      </c>
      <c r="E24" s="6">
        <v>2</v>
      </c>
      <c r="F24" s="6">
        <v>3</v>
      </c>
      <c r="G24" s="6">
        <v>4</v>
      </c>
      <c r="H24" s="6">
        <v>6</v>
      </c>
      <c r="J24" s="6">
        <v>8</v>
      </c>
      <c r="K24" s="6">
        <v>12</v>
      </c>
      <c r="L24" s="6">
        <v>10</v>
      </c>
      <c r="N24" s="6">
        <v>11</v>
      </c>
      <c r="O24" s="6">
        <v>15</v>
      </c>
      <c r="P24" s="6">
        <v>13</v>
      </c>
      <c r="Q24" s="6">
        <v>14</v>
      </c>
      <c r="U24" s="6">
        <v>9</v>
      </c>
      <c r="V24" s="6">
        <v>7</v>
      </c>
      <c r="X24" s="6">
        <v>18</v>
      </c>
      <c r="AG24" s="6">
        <v>17</v>
      </c>
      <c r="AL24" s="6">
        <v>5</v>
      </c>
      <c r="AN24" s="6">
        <v>1</v>
      </c>
      <c r="AP24" s="6">
        <v>16</v>
      </c>
      <c r="AQ24" s="6">
        <v>19</v>
      </c>
    </row>
    <row r="25" spans="1:46" x14ac:dyDescent="0.25">
      <c r="A25" s="29">
        <v>15</v>
      </c>
      <c r="B25" s="37">
        <f>+B24+14</f>
        <v>44975</v>
      </c>
      <c r="C25" s="6" t="s">
        <v>59</v>
      </c>
      <c r="E25" s="6">
        <v>2</v>
      </c>
      <c r="F25" s="6">
        <v>3</v>
      </c>
      <c r="G25" s="6">
        <v>4</v>
      </c>
      <c r="H25" s="6">
        <v>6</v>
      </c>
      <c r="J25" s="6">
        <v>8</v>
      </c>
      <c r="K25" s="6">
        <v>12</v>
      </c>
      <c r="O25" s="6">
        <v>15</v>
      </c>
      <c r="P25" s="6">
        <v>13</v>
      </c>
      <c r="Q25" s="6">
        <v>14</v>
      </c>
      <c r="S25" s="6">
        <v>16</v>
      </c>
      <c r="V25" s="6">
        <v>7</v>
      </c>
      <c r="Y25" s="6">
        <v>9</v>
      </c>
      <c r="AJ25" s="6">
        <v>19</v>
      </c>
      <c r="AL25" s="6">
        <v>17</v>
      </c>
      <c r="AM25" s="6">
        <v>11</v>
      </c>
      <c r="AN25" s="6">
        <v>1</v>
      </c>
      <c r="AO25" s="6">
        <v>18</v>
      </c>
      <c r="AP25" s="6">
        <v>5</v>
      </c>
      <c r="AR25" s="6">
        <v>10</v>
      </c>
    </row>
    <row r="26" spans="1:46" x14ac:dyDescent="0.25">
      <c r="A26" s="29">
        <v>16</v>
      </c>
      <c r="B26" s="37">
        <f>+B25+7</f>
        <v>44982</v>
      </c>
      <c r="C26" s="6" t="s">
        <v>60</v>
      </c>
      <c r="E26" s="6">
        <v>2</v>
      </c>
      <c r="F26" s="6">
        <v>3</v>
      </c>
      <c r="H26" s="6">
        <v>4</v>
      </c>
      <c r="J26" s="6">
        <v>8</v>
      </c>
      <c r="L26" s="6">
        <v>10</v>
      </c>
      <c r="O26" s="6">
        <v>12</v>
      </c>
      <c r="P26" s="6">
        <v>13</v>
      </c>
      <c r="Q26" s="6">
        <v>14</v>
      </c>
      <c r="S26" s="6">
        <v>16</v>
      </c>
      <c r="U26" s="6">
        <v>9</v>
      </c>
      <c r="V26" s="6">
        <v>7</v>
      </c>
      <c r="W26" s="6">
        <v>15</v>
      </c>
      <c r="X26" s="6">
        <v>6</v>
      </c>
      <c r="AG26" s="6">
        <v>5</v>
      </c>
      <c r="AI26" s="6">
        <v>19</v>
      </c>
      <c r="AJ26" s="6">
        <v>11</v>
      </c>
      <c r="AL26" s="6">
        <v>17</v>
      </c>
      <c r="AM26" s="6">
        <v>18</v>
      </c>
      <c r="AN26" s="6">
        <v>1</v>
      </c>
    </row>
    <row r="27" spans="1:46" x14ac:dyDescent="0.25">
      <c r="A27" s="29">
        <v>17</v>
      </c>
      <c r="B27" s="37">
        <f>+B26+7</f>
        <v>44989</v>
      </c>
      <c r="C27" s="6" t="s">
        <v>62</v>
      </c>
      <c r="E27" s="6">
        <v>2</v>
      </c>
      <c r="F27" s="6">
        <v>3</v>
      </c>
      <c r="H27" s="6">
        <v>6</v>
      </c>
      <c r="J27" s="6">
        <v>8</v>
      </c>
      <c r="L27" s="6">
        <v>10</v>
      </c>
      <c r="O27" s="6">
        <v>12</v>
      </c>
      <c r="P27" s="6">
        <v>13</v>
      </c>
      <c r="U27" s="6">
        <v>9</v>
      </c>
      <c r="V27" s="6">
        <v>7</v>
      </c>
      <c r="AB27" s="6">
        <v>16</v>
      </c>
      <c r="AG27" s="6">
        <v>5</v>
      </c>
      <c r="AH27" s="6">
        <v>19</v>
      </c>
      <c r="AL27" s="6">
        <v>18</v>
      </c>
      <c r="AM27" s="6">
        <v>11</v>
      </c>
      <c r="AN27" s="6">
        <v>1</v>
      </c>
      <c r="AO27" s="6">
        <v>15</v>
      </c>
      <c r="AP27" s="6">
        <v>4</v>
      </c>
      <c r="AS27" s="6">
        <v>14</v>
      </c>
      <c r="AT27" s="6">
        <v>17</v>
      </c>
    </row>
    <row r="28" spans="1:46" x14ac:dyDescent="0.25">
      <c r="A28" s="29">
        <v>18</v>
      </c>
      <c r="B28" s="37">
        <f>+B27+7</f>
        <v>44996</v>
      </c>
      <c r="C28" s="6" t="s">
        <v>63</v>
      </c>
      <c r="E28" s="6">
        <v>2</v>
      </c>
      <c r="F28" s="6">
        <v>3</v>
      </c>
      <c r="H28" s="6">
        <v>6</v>
      </c>
      <c r="J28" s="6">
        <v>8</v>
      </c>
      <c r="L28" s="6">
        <v>10</v>
      </c>
      <c r="O28" s="6">
        <v>12</v>
      </c>
      <c r="P28" s="6">
        <v>13</v>
      </c>
      <c r="U28" s="6">
        <v>9</v>
      </c>
      <c r="V28" s="6">
        <v>18</v>
      </c>
      <c r="AG28" s="6">
        <v>17</v>
      </c>
      <c r="AJ28" s="6">
        <v>11</v>
      </c>
      <c r="AL28" s="6">
        <v>5</v>
      </c>
      <c r="AM28" s="6">
        <v>19</v>
      </c>
      <c r="AN28" s="6">
        <v>1</v>
      </c>
      <c r="AO28" s="6">
        <v>15</v>
      </c>
      <c r="AP28" s="6">
        <v>4</v>
      </c>
      <c r="AQ28" s="6">
        <v>7</v>
      </c>
      <c r="AS28" s="6">
        <v>14</v>
      </c>
      <c r="AT28" s="6">
        <v>16</v>
      </c>
    </row>
    <row r="29" spans="1:46" x14ac:dyDescent="0.25">
      <c r="A29" s="29">
        <v>19</v>
      </c>
      <c r="B29" s="37">
        <f>+B28+14</f>
        <v>45010</v>
      </c>
      <c r="C29" s="6" t="s">
        <v>65</v>
      </c>
    </row>
    <row r="30" spans="1:46" x14ac:dyDescent="0.25">
      <c r="A30" s="29">
        <v>20</v>
      </c>
      <c r="B30" s="37">
        <f>+B29+7</f>
        <v>45017</v>
      </c>
      <c r="C30" s="6" t="s">
        <v>49</v>
      </c>
    </row>
    <row r="31" spans="1:46" x14ac:dyDescent="0.25">
      <c r="A31" s="29">
        <v>21</v>
      </c>
      <c r="B31" s="37">
        <f>+B30+7</f>
        <v>45024</v>
      </c>
      <c r="C31" s="6" t="s">
        <v>54</v>
      </c>
    </row>
    <row r="32" spans="1:46" x14ac:dyDescent="0.25">
      <c r="A32" s="29">
        <v>22</v>
      </c>
      <c r="B32" s="37">
        <f>+B31+7</f>
        <v>45031</v>
      </c>
      <c r="C32" s="6" t="s">
        <v>58</v>
      </c>
    </row>
    <row r="33" spans="1:46" x14ac:dyDescent="0.25">
      <c r="A33" s="29"/>
      <c r="B33" s="30"/>
    </row>
    <row r="34" spans="1:46" x14ac:dyDescent="0.25">
      <c r="A34" s="29"/>
      <c r="C34" s="42" t="s">
        <v>21</v>
      </c>
      <c r="D34" s="43">
        <f>COUNT(D11:D32)-D36</f>
        <v>10</v>
      </c>
      <c r="E34" s="43">
        <f t="shared" ref="E34:AC34" si="2">COUNT(E11:E32)-E36</f>
        <v>15</v>
      </c>
      <c r="F34" s="43">
        <f t="shared" si="2"/>
        <v>17</v>
      </c>
      <c r="G34" s="43">
        <f t="shared" si="2"/>
        <v>13</v>
      </c>
      <c r="H34" s="43">
        <f t="shared" si="2"/>
        <v>14</v>
      </c>
      <c r="I34" s="43">
        <f t="shared" si="2"/>
        <v>9</v>
      </c>
      <c r="J34" s="43">
        <f t="shared" si="2"/>
        <v>16</v>
      </c>
      <c r="K34" s="43">
        <f t="shared" si="2"/>
        <v>5</v>
      </c>
      <c r="L34" s="43">
        <f t="shared" si="2"/>
        <v>16</v>
      </c>
      <c r="M34" s="43">
        <f t="shared" si="2"/>
        <v>4</v>
      </c>
      <c r="N34" s="43">
        <f t="shared" si="2"/>
        <v>12</v>
      </c>
      <c r="O34" s="43">
        <f t="shared" si="2"/>
        <v>18</v>
      </c>
      <c r="P34" s="43">
        <f t="shared" si="2"/>
        <v>16</v>
      </c>
      <c r="Q34" s="43">
        <f t="shared" si="2"/>
        <v>11</v>
      </c>
      <c r="R34" s="43">
        <f t="shared" si="2"/>
        <v>10</v>
      </c>
      <c r="S34" s="43">
        <f t="shared" si="2"/>
        <v>3</v>
      </c>
      <c r="T34" s="43">
        <f t="shared" si="2"/>
        <v>1</v>
      </c>
      <c r="U34" s="43">
        <f t="shared" si="2"/>
        <v>7</v>
      </c>
      <c r="V34" s="43">
        <f t="shared" si="2"/>
        <v>8</v>
      </c>
      <c r="W34" s="43">
        <f t="shared" si="2"/>
        <v>6</v>
      </c>
      <c r="X34" s="43">
        <f t="shared" si="2"/>
        <v>7</v>
      </c>
      <c r="Y34" s="43">
        <f t="shared" si="2"/>
        <v>2</v>
      </c>
      <c r="Z34" s="43">
        <f t="shared" si="2"/>
        <v>4</v>
      </c>
      <c r="AA34" s="43">
        <f t="shared" si="2"/>
        <v>2</v>
      </c>
      <c r="AC34" s="43">
        <f t="shared" si="2"/>
        <v>3</v>
      </c>
      <c r="AF34" s="43">
        <f t="shared" ref="AF34:AL34" si="3">COUNT(AF11:AF32)-AF36</f>
        <v>1</v>
      </c>
      <c r="AG34" s="43">
        <f t="shared" si="3"/>
        <v>7</v>
      </c>
      <c r="AI34" s="43">
        <f t="shared" si="3"/>
        <v>3</v>
      </c>
      <c r="AJ34" s="43">
        <f t="shared" si="3"/>
        <v>6</v>
      </c>
      <c r="AK34" s="43">
        <f t="shared" si="3"/>
        <v>3</v>
      </c>
      <c r="AL34" s="43">
        <f t="shared" si="3"/>
        <v>3</v>
      </c>
      <c r="AM34" s="43">
        <f t="shared" ref="AM34:AN34" si="4">COUNT(AM11:AM32)-AM36</f>
        <v>3</v>
      </c>
      <c r="AN34" s="43">
        <f t="shared" si="4"/>
        <v>5</v>
      </c>
      <c r="AO34" s="43">
        <f t="shared" ref="AO34:AQ34" si="5">COUNT(AO11:AO32)-AO36</f>
        <v>2</v>
      </c>
      <c r="AP34" s="43">
        <f t="shared" si="5"/>
        <v>4</v>
      </c>
      <c r="AQ34" s="43">
        <f t="shared" si="5"/>
        <v>1</v>
      </c>
      <c r="AR34" s="43">
        <f t="shared" ref="AR34" si="6">COUNT(AR11:AR32)-AR36</f>
        <v>1</v>
      </c>
      <c r="AS34" s="43">
        <f t="shared" ref="AS34" si="7">COUNT(AS11:AS32)-AS36</f>
        <v>2</v>
      </c>
    </row>
    <row r="35" spans="1:46" x14ac:dyDescent="0.25">
      <c r="A35" s="29"/>
      <c r="B35" s="30"/>
    </row>
    <row r="36" spans="1:46" x14ac:dyDescent="0.25">
      <c r="A36" s="29"/>
      <c r="C36" s="44" t="s">
        <v>22</v>
      </c>
      <c r="E36" s="32">
        <v>1</v>
      </c>
      <c r="F36" s="32">
        <v>1</v>
      </c>
      <c r="G36" s="32">
        <v>1</v>
      </c>
      <c r="K36" s="32">
        <v>1</v>
      </c>
      <c r="S36" s="32">
        <v>11</v>
      </c>
      <c r="T36" s="32">
        <v>2</v>
      </c>
      <c r="U36" s="32">
        <v>5</v>
      </c>
      <c r="V36" s="32">
        <v>5</v>
      </c>
      <c r="W36" s="32">
        <v>1</v>
      </c>
      <c r="X36" s="32">
        <v>2</v>
      </c>
      <c r="Y36" s="32">
        <v>4</v>
      </c>
      <c r="Z36" s="32">
        <v>4</v>
      </c>
      <c r="AA36" s="32">
        <v>3</v>
      </c>
      <c r="AB36" s="32">
        <v>3</v>
      </c>
      <c r="AD36" s="32">
        <v>2</v>
      </c>
      <c r="AE36" s="32">
        <v>2</v>
      </c>
      <c r="AG36" s="32">
        <v>3</v>
      </c>
      <c r="AH36" s="32">
        <v>3</v>
      </c>
      <c r="AI36" s="32">
        <v>3</v>
      </c>
      <c r="AJ36" s="32">
        <v>1</v>
      </c>
      <c r="AL36" s="32">
        <v>4</v>
      </c>
      <c r="AM36" s="32">
        <v>3</v>
      </c>
      <c r="AN36" s="32">
        <v>1</v>
      </c>
      <c r="AO36" s="32">
        <v>2</v>
      </c>
      <c r="AP36" s="32">
        <v>1</v>
      </c>
      <c r="AQ36" s="32">
        <v>1</v>
      </c>
      <c r="AR36" s="15"/>
      <c r="AS36" s="15"/>
      <c r="AT36" s="32">
        <v>2</v>
      </c>
    </row>
    <row r="37" spans="1:46" x14ac:dyDescent="0.25">
      <c r="A37" s="29"/>
      <c r="B37" s="30"/>
    </row>
    <row r="38" spans="1:46" x14ac:dyDescent="0.25">
      <c r="A38" s="29"/>
      <c r="B38" s="30"/>
    </row>
    <row r="39" spans="1:46" ht="22" thickBot="1" x14ac:dyDescent="0.3">
      <c r="A39" s="29"/>
      <c r="B39" s="30"/>
      <c r="C39" s="6" t="s">
        <v>47</v>
      </c>
      <c r="D39" s="45">
        <f>+D34+D36</f>
        <v>10</v>
      </c>
      <c r="E39" s="45">
        <f t="shared" ref="E39:V39" si="8">+E34+E36</f>
        <v>16</v>
      </c>
      <c r="F39" s="45">
        <f t="shared" si="8"/>
        <v>18</v>
      </c>
      <c r="G39" s="45">
        <f t="shared" si="8"/>
        <v>14</v>
      </c>
      <c r="H39" s="45">
        <f t="shared" si="8"/>
        <v>14</v>
      </c>
      <c r="I39" s="45">
        <f t="shared" si="8"/>
        <v>9</v>
      </c>
      <c r="J39" s="45">
        <f t="shared" si="8"/>
        <v>16</v>
      </c>
      <c r="K39" s="45">
        <f t="shared" si="8"/>
        <v>6</v>
      </c>
      <c r="L39" s="45">
        <f t="shared" si="8"/>
        <v>16</v>
      </c>
      <c r="M39" s="45">
        <f t="shared" si="8"/>
        <v>4</v>
      </c>
      <c r="N39" s="45">
        <f t="shared" si="8"/>
        <v>12</v>
      </c>
      <c r="O39" s="45">
        <f t="shared" si="8"/>
        <v>18</v>
      </c>
      <c r="P39" s="45">
        <f t="shared" si="8"/>
        <v>16</v>
      </c>
      <c r="Q39" s="45">
        <f t="shared" si="8"/>
        <v>11</v>
      </c>
      <c r="R39" s="45">
        <f t="shared" si="8"/>
        <v>10</v>
      </c>
      <c r="S39" s="45">
        <f t="shared" si="8"/>
        <v>14</v>
      </c>
      <c r="T39" s="45">
        <f t="shared" si="8"/>
        <v>3</v>
      </c>
      <c r="U39" s="45">
        <f t="shared" si="8"/>
        <v>12</v>
      </c>
      <c r="V39" s="45">
        <f t="shared" si="8"/>
        <v>13</v>
      </c>
      <c r="W39" s="45">
        <f t="shared" ref="W39:X39" si="9">+W34+W36</f>
        <v>7</v>
      </c>
      <c r="X39" s="45">
        <f t="shared" si="9"/>
        <v>9</v>
      </c>
      <c r="Y39" s="45">
        <f t="shared" ref="Y39:Z39" si="10">+Y34+Y36</f>
        <v>6</v>
      </c>
      <c r="Z39" s="45">
        <f t="shared" si="10"/>
        <v>8</v>
      </c>
      <c r="AA39" s="45">
        <f t="shared" ref="AA39:AD39" si="11">+AA34+AA36</f>
        <v>5</v>
      </c>
      <c r="AB39" s="45">
        <f>+AB34+AB36</f>
        <v>3</v>
      </c>
      <c r="AC39" s="45">
        <f t="shared" si="11"/>
        <v>3</v>
      </c>
      <c r="AD39" s="45">
        <f t="shared" si="11"/>
        <v>2</v>
      </c>
      <c r="AE39" s="45">
        <f t="shared" ref="AE39:AF39" si="12">+AE34+AE36</f>
        <v>2</v>
      </c>
      <c r="AF39" s="45">
        <f t="shared" si="12"/>
        <v>1</v>
      </c>
      <c r="AG39" s="45">
        <f t="shared" ref="AG39:AH39" si="13">+AG34+AG36</f>
        <v>10</v>
      </c>
      <c r="AH39" s="45">
        <f t="shared" si="13"/>
        <v>3</v>
      </c>
      <c r="AI39" s="45">
        <f t="shared" ref="AI39:AJ39" si="14">+AI34+AI36</f>
        <v>6</v>
      </c>
      <c r="AJ39" s="45">
        <f t="shared" si="14"/>
        <v>7</v>
      </c>
      <c r="AK39" s="45">
        <f t="shared" ref="AK39:AL39" si="15">+AK34+AK36</f>
        <v>3</v>
      </c>
      <c r="AL39" s="45">
        <f t="shared" si="15"/>
        <v>7</v>
      </c>
      <c r="AM39" s="45">
        <f t="shared" ref="AM39:AN39" si="16">+AM34+AM36</f>
        <v>6</v>
      </c>
      <c r="AN39" s="45">
        <f t="shared" si="16"/>
        <v>6</v>
      </c>
      <c r="AO39" s="45">
        <f t="shared" ref="AO39:AP39" si="17">+AO34+AO36</f>
        <v>4</v>
      </c>
      <c r="AP39" s="45">
        <f t="shared" si="17"/>
        <v>5</v>
      </c>
      <c r="AQ39" s="45">
        <f t="shared" ref="AQ39:AR39" si="18">+AQ34+AQ36</f>
        <v>2</v>
      </c>
      <c r="AR39" s="45">
        <f t="shared" si="18"/>
        <v>1</v>
      </c>
      <c r="AS39" s="45">
        <f t="shared" ref="AS39:AT39" si="19">+AS34+AS36</f>
        <v>2</v>
      </c>
      <c r="AT39" s="45">
        <f t="shared" si="19"/>
        <v>2</v>
      </c>
    </row>
    <row r="40" spans="1:46" ht="22" thickTop="1" x14ac:dyDescent="0.25">
      <c r="A40" s="29"/>
      <c r="B40" s="30"/>
    </row>
    <row r="41" spans="1:46" x14ac:dyDescent="0.25">
      <c r="A41" s="29"/>
      <c r="B41" s="30"/>
    </row>
    <row r="42" spans="1:46" x14ac:dyDescent="0.25">
      <c r="A42" s="29"/>
      <c r="B42" s="30"/>
    </row>
    <row r="43" spans="1:46" x14ac:dyDescent="0.25">
      <c r="B43" s="30"/>
    </row>
    <row r="44" spans="1:46" x14ac:dyDescent="0.25">
      <c r="B44" s="30"/>
    </row>
    <row r="45" spans="1:46" x14ac:dyDescent="0.25">
      <c r="B45" s="30"/>
    </row>
    <row r="46" spans="1:46" x14ac:dyDescent="0.25">
      <c r="B46" s="30"/>
    </row>
    <row r="47" spans="1:46" x14ac:dyDescent="0.25">
      <c r="B47" s="30"/>
    </row>
    <row r="48" spans="1:46" x14ac:dyDescent="0.25">
      <c r="B48" s="30"/>
    </row>
    <row r="49" spans="2:2" x14ac:dyDescent="0.25">
      <c r="B49" s="30"/>
    </row>
    <row r="50" spans="2:2" x14ac:dyDescent="0.25">
      <c r="B50" s="30"/>
    </row>
    <row r="51" spans="2:2" x14ac:dyDescent="0.25">
      <c r="B51" s="30"/>
    </row>
    <row r="52" spans="2:2" x14ac:dyDescent="0.25">
      <c r="B52" s="30"/>
    </row>
    <row r="53" spans="2:2" x14ac:dyDescent="0.25">
      <c r="B53" s="30"/>
    </row>
    <row r="54" spans="2:2" x14ac:dyDescent="0.25">
      <c r="B54" s="30"/>
    </row>
    <row r="55" spans="2:2" x14ac:dyDescent="0.25">
      <c r="B55" s="30"/>
    </row>
    <row r="56" spans="2:2" x14ac:dyDescent="0.25">
      <c r="B56" s="30"/>
    </row>
    <row r="57" spans="2:2" x14ac:dyDescent="0.25">
      <c r="B57" s="30"/>
    </row>
    <row r="58" spans="2:2" x14ac:dyDescent="0.25">
      <c r="B58" s="30"/>
    </row>
    <row r="59" spans="2:2" x14ac:dyDescent="0.25">
      <c r="B59" s="30"/>
    </row>
    <row r="60" spans="2:2" x14ac:dyDescent="0.25">
      <c r="B60" s="30"/>
    </row>
    <row r="61" spans="2:2" x14ac:dyDescent="0.25">
      <c r="B61" s="30"/>
    </row>
    <row r="62" spans="2:2" x14ac:dyDescent="0.25">
      <c r="B62" s="30"/>
    </row>
    <row r="63" spans="2:2" x14ac:dyDescent="0.25">
      <c r="B63" s="30"/>
    </row>
    <row r="64" spans="2:2" x14ac:dyDescent="0.25">
      <c r="B64" s="30"/>
    </row>
    <row r="65" spans="2:2" x14ac:dyDescent="0.25">
      <c r="B65" s="30"/>
    </row>
    <row r="66" spans="2:2" x14ac:dyDescent="0.25">
      <c r="B66" s="30"/>
    </row>
    <row r="67" spans="2:2" x14ac:dyDescent="0.25">
      <c r="B67" s="30"/>
    </row>
    <row r="68" spans="2:2" x14ac:dyDescent="0.25">
      <c r="B68" s="30"/>
    </row>
    <row r="69" spans="2:2" x14ac:dyDescent="0.25">
      <c r="B69" s="30"/>
    </row>
    <row r="70" spans="2:2" x14ac:dyDescent="0.25">
      <c r="B70" s="30"/>
    </row>
    <row r="71" spans="2:2" x14ac:dyDescent="0.25">
      <c r="B71" s="30"/>
    </row>
    <row r="72" spans="2:2" x14ac:dyDescent="0.25">
      <c r="B72" s="30"/>
    </row>
    <row r="73" spans="2:2" x14ac:dyDescent="0.25">
      <c r="B73" s="30"/>
    </row>
    <row r="74" spans="2:2" x14ac:dyDescent="0.25">
      <c r="B74" s="30"/>
    </row>
    <row r="75" spans="2:2" x14ac:dyDescent="0.25">
      <c r="B75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D515A-E7D0-4BDE-8FA1-F861BB5E84B8}">
  <dimension ref="A1:U61"/>
  <sheetViews>
    <sheetView topLeftCell="C40" workbookViewId="0">
      <selection activeCell="Y13" sqref="Y13"/>
    </sheetView>
  </sheetViews>
  <sheetFormatPr baseColWidth="10" defaultColWidth="8.83203125" defaultRowHeight="21" x14ac:dyDescent="0.25"/>
  <cols>
    <col min="1" max="1" width="8.83203125" style="6"/>
    <col min="2" max="2" width="25.6640625" style="6" customWidth="1"/>
    <col min="3" max="3" width="8.83203125" style="6"/>
    <col min="4" max="4" width="14" style="6" bestFit="1" customWidth="1"/>
    <col min="5" max="5" width="8.83203125" style="6"/>
    <col min="6" max="6" width="16" style="6" bestFit="1" customWidth="1"/>
    <col min="7" max="8" width="8.83203125" style="6"/>
    <col min="9" max="9" width="15.83203125" style="6" bestFit="1" customWidth="1"/>
    <col min="10" max="12" width="8.83203125" style="6"/>
    <col min="13" max="13" width="25.6640625" style="6" customWidth="1"/>
    <col min="14" max="14" width="8.83203125" style="6"/>
    <col min="15" max="15" width="14" style="6" customWidth="1"/>
    <col min="16" max="16" width="8.83203125" style="6"/>
    <col min="17" max="17" width="16" style="6" bestFit="1" customWidth="1"/>
    <col min="18" max="19" width="8.83203125" style="6"/>
    <col min="20" max="20" width="15.83203125" style="6" bestFit="1" customWidth="1"/>
    <col min="21" max="21" width="8.83203125" style="27"/>
  </cols>
  <sheetData>
    <row r="1" spans="1:20" ht="24" x14ac:dyDescent="0.3">
      <c r="A1" s="34" t="s">
        <v>71</v>
      </c>
    </row>
    <row r="2" spans="1:20" ht="24" x14ac:dyDescent="0.3">
      <c r="A2" s="35"/>
    </row>
    <row r="3" spans="1:20" ht="24" x14ac:dyDescent="0.3">
      <c r="A3" s="34" t="s">
        <v>48</v>
      </c>
    </row>
    <row r="4" spans="1:20" ht="24" x14ac:dyDescent="0.3">
      <c r="A4" s="35"/>
    </row>
    <row r="5" spans="1:20" ht="24" x14ac:dyDescent="0.3">
      <c r="A5" s="34" t="s">
        <v>29</v>
      </c>
    </row>
    <row r="7" spans="1:20" x14ac:dyDescent="0.25">
      <c r="D7" s="52"/>
      <c r="E7" s="52"/>
      <c r="F7" s="52"/>
      <c r="G7" s="52"/>
      <c r="H7" s="52"/>
      <c r="I7" s="19" t="s">
        <v>26</v>
      </c>
      <c r="O7" s="52"/>
      <c r="P7" s="52"/>
      <c r="Q7" s="52"/>
      <c r="R7" s="52"/>
      <c r="S7" s="52"/>
      <c r="T7" s="19" t="s">
        <v>26</v>
      </c>
    </row>
    <row r="8" spans="1:20" x14ac:dyDescent="0.25">
      <c r="D8" s="53" t="s">
        <v>30</v>
      </c>
      <c r="E8" s="19"/>
      <c r="F8" s="54" t="s">
        <v>31</v>
      </c>
      <c r="G8" s="52"/>
      <c r="H8" s="52"/>
      <c r="I8" s="19" t="s">
        <v>11</v>
      </c>
      <c r="O8" s="53" t="s">
        <v>30</v>
      </c>
      <c r="P8" s="19"/>
      <c r="Q8" s="54" t="s">
        <v>31</v>
      </c>
      <c r="R8" s="52"/>
      <c r="S8" s="52"/>
      <c r="T8" s="19" t="s">
        <v>11</v>
      </c>
    </row>
    <row r="10" spans="1:20" x14ac:dyDescent="0.25">
      <c r="A10" s="6">
        <v>1</v>
      </c>
      <c r="B10" s="4" t="s">
        <v>84</v>
      </c>
      <c r="D10" s="49">
        <f>+Teams!R34</f>
        <v>10</v>
      </c>
      <c r="E10" s="13"/>
      <c r="F10" s="55">
        <f>+Teams!R36</f>
        <v>0</v>
      </c>
      <c r="G10" s="13"/>
      <c r="H10" s="13"/>
      <c r="I10" s="16">
        <f t="shared" ref="I10:I52" si="0">+D10+F10</f>
        <v>10</v>
      </c>
      <c r="J10" s="13"/>
      <c r="K10" s="13"/>
      <c r="L10" s="6">
        <v>1</v>
      </c>
      <c r="M10" s="56" t="s">
        <v>82</v>
      </c>
      <c r="O10" s="49">
        <f>+Teams!O34</f>
        <v>18</v>
      </c>
      <c r="P10" s="13"/>
      <c r="Q10" s="55">
        <f>+Teams!O36</f>
        <v>0</v>
      </c>
      <c r="R10" s="13"/>
      <c r="S10" s="13"/>
      <c r="T10" s="16">
        <f t="shared" ref="T10:T52" si="1">+O10+Q10</f>
        <v>18</v>
      </c>
    </row>
    <row r="11" spans="1:20" x14ac:dyDescent="0.25">
      <c r="A11" s="6">
        <v>2</v>
      </c>
      <c r="B11" s="4" t="s">
        <v>106</v>
      </c>
      <c r="D11" s="49">
        <f>+Teams!Q34</f>
        <v>11</v>
      </c>
      <c r="E11" s="13"/>
      <c r="F11" s="55">
        <f>+Teams!Q36</f>
        <v>0</v>
      </c>
      <c r="G11" s="13"/>
      <c r="H11" s="13"/>
      <c r="I11" s="16">
        <f t="shared" si="0"/>
        <v>11</v>
      </c>
      <c r="J11" s="13"/>
      <c r="K11" s="13"/>
      <c r="L11" s="6">
        <v>2</v>
      </c>
      <c r="M11" s="56" t="s">
        <v>90</v>
      </c>
      <c r="O11" s="49">
        <f>+Teams!F34</f>
        <v>17</v>
      </c>
      <c r="P11" s="13"/>
      <c r="Q11" s="55">
        <f>+Teams!F36</f>
        <v>1</v>
      </c>
      <c r="R11" s="13"/>
      <c r="S11" s="13"/>
      <c r="T11" s="16">
        <f t="shared" si="1"/>
        <v>18</v>
      </c>
    </row>
    <row r="12" spans="1:20" x14ac:dyDescent="0.25">
      <c r="A12" s="6">
        <v>3</v>
      </c>
      <c r="B12" s="4" t="s">
        <v>114</v>
      </c>
      <c r="D12" s="49">
        <f>+Teams!Y34</f>
        <v>2</v>
      </c>
      <c r="E12" s="13"/>
      <c r="F12" s="55">
        <f>+Teams!Y36</f>
        <v>4</v>
      </c>
      <c r="G12" s="13"/>
      <c r="H12" s="13"/>
      <c r="I12" s="16">
        <f t="shared" si="0"/>
        <v>6</v>
      </c>
      <c r="J12" s="13"/>
      <c r="K12" s="13"/>
      <c r="L12" s="6">
        <v>3</v>
      </c>
      <c r="M12" s="56" t="s">
        <v>80</v>
      </c>
      <c r="O12" s="49">
        <f>+Teams!L34</f>
        <v>16</v>
      </c>
      <c r="P12" s="13"/>
      <c r="Q12" s="55">
        <f>+Teams!L36</f>
        <v>0</v>
      </c>
      <c r="R12" s="13"/>
      <c r="S12" s="13"/>
      <c r="T12" s="16">
        <f t="shared" si="1"/>
        <v>16</v>
      </c>
    </row>
    <row r="13" spans="1:20" x14ac:dyDescent="0.25">
      <c r="A13" s="6">
        <v>4</v>
      </c>
      <c r="B13" s="4" t="s">
        <v>166</v>
      </c>
      <c r="D13" s="49">
        <f>+Teams!AT34</f>
        <v>0</v>
      </c>
      <c r="E13" s="13"/>
      <c r="F13" s="55">
        <f>+Teams!AT36</f>
        <v>2</v>
      </c>
      <c r="G13" s="13"/>
      <c r="H13" s="13"/>
      <c r="I13" s="16">
        <f t="shared" si="0"/>
        <v>2</v>
      </c>
      <c r="J13" s="13"/>
      <c r="K13" s="13"/>
      <c r="L13" s="6">
        <v>4</v>
      </c>
      <c r="M13" s="56" t="s">
        <v>83</v>
      </c>
      <c r="O13" s="49">
        <f>+Teams!P34</f>
        <v>16</v>
      </c>
      <c r="P13" s="13"/>
      <c r="Q13" s="55">
        <f>+Teams!P36</f>
        <v>0</v>
      </c>
      <c r="R13" s="13"/>
      <c r="S13" s="13"/>
      <c r="T13" s="16">
        <f t="shared" si="1"/>
        <v>16</v>
      </c>
    </row>
    <row r="14" spans="1:20" x14ac:dyDescent="0.25">
      <c r="A14" s="6">
        <v>5</v>
      </c>
      <c r="B14" s="4" t="s">
        <v>80</v>
      </c>
      <c r="D14" s="49">
        <f>+Teams!L34</f>
        <v>16</v>
      </c>
      <c r="E14" s="13"/>
      <c r="F14" s="55">
        <f>+Teams!L36</f>
        <v>0</v>
      </c>
      <c r="G14" s="13"/>
      <c r="H14" s="13"/>
      <c r="I14" s="16">
        <f t="shared" si="0"/>
        <v>16</v>
      </c>
      <c r="J14" s="13"/>
      <c r="K14" s="13"/>
      <c r="L14" s="6">
        <v>5</v>
      </c>
      <c r="M14" s="56" t="s">
        <v>79</v>
      </c>
      <c r="O14" s="49">
        <f>+Teams!J34</f>
        <v>16</v>
      </c>
      <c r="P14" s="13"/>
      <c r="Q14" s="55">
        <f>+Teams!J36</f>
        <v>0</v>
      </c>
      <c r="R14" s="13"/>
      <c r="S14" s="13"/>
      <c r="T14" s="16">
        <f t="shared" si="1"/>
        <v>16</v>
      </c>
    </row>
    <row r="15" spans="1:20" x14ac:dyDescent="0.25">
      <c r="A15" s="6">
        <v>6</v>
      </c>
      <c r="B15" s="4" t="s">
        <v>149</v>
      </c>
      <c r="D15" s="49">
        <f>+Teams!AN34</f>
        <v>5</v>
      </c>
      <c r="E15" s="13"/>
      <c r="F15" s="55">
        <f>+Teams!AN36</f>
        <v>1</v>
      </c>
      <c r="G15" s="13"/>
      <c r="H15" s="13"/>
      <c r="I15" s="16">
        <f t="shared" si="0"/>
        <v>6</v>
      </c>
      <c r="J15" s="13"/>
      <c r="K15" s="13"/>
      <c r="L15" s="6">
        <v>6</v>
      </c>
      <c r="M15" s="56" t="s">
        <v>75</v>
      </c>
      <c r="O15" s="49">
        <f>+Teams!E34</f>
        <v>15</v>
      </c>
      <c r="P15" s="13"/>
      <c r="Q15" s="55">
        <f>+Teams!E36</f>
        <v>1</v>
      </c>
      <c r="R15" s="13"/>
      <c r="S15" s="13"/>
      <c r="T15" s="16">
        <f t="shared" si="1"/>
        <v>16</v>
      </c>
    </row>
    <row r="16" spans="1:20" x14ac:dyDescent="0.25">
      <c r="A16" s="6">
        <v>7</v>
      </c>
      <c r="B16" s="4" t="s">
        <v>76</v>
      </c>
      <c r="D16" s="49">
        <f>+Teams!G34</f>
        <v>13</v>
      </c>
      <c r="E16" s="13"/>
      <c r="F16" s="55">
        <f>+Teams!G36</f>
        <v>1</v>
      </c>
      <c r="G16" s="13"/>
      <c r="H16" s="13"/>
      <c r="I16" s="16">
        <f t="shared" si="0"/>
        <v>14</v>
      </c>
      <c r="J16" s="13"/>
      <c r="K16" s="13"/>
      <c r="L16" s="6">
        <v>7</v>
      </c>
      <c r="M16" s="56" t="s">
        <v>77</v>
      </c>
      <c r="O16" s="49">
        <f>+Teams!H34</f>
        <v>14</v>
      </c>
      <c r="P16" s="13"/>
      <c r="Q16" s="55">
        <f>+Teams!H36</f>
        <v>0</v>
      </c>
      <c r="R16" s="13"/>
      <c r="S16" s="13"/>
      <c r="T16" s="16">
        <f t="shared" si="1"/>
        <v>14</v>
      </c>
    </row>
    <row r="17" spans="1:20" x14ac:dyDescent="0.25">
      <c r="A17" s="6">
        <v>8</v>
      </c>
      <c r="B17" s="4" t="s">
        <v>130</v>
      </c>
      <c r="D17" s="49">
        <f>+Teams!AG34</f>
        <v>7</v>
      </c>
      <c r="E17" s="13"/>
      <c r="F17" s="55">
        <f>+Teams!AG36</f>
        <v>3</v>
      </c>
      <c r="G17" s="13"/>
      <c r="H17" s="13"/>
      <c r="I17" s="16">
        <f t="shared" si="0"/>
        <v>10</v>
      </c>
      <c r="J17" s="13"/>
      <c r="K17" s="13"/>
      <c r="L17" s="6">
        <v>8</v>
      </c>
      <c r="M17" s="56" t="s">
        <v>76</v>
      </c>
      <c r="O17" s="49">
        <f>+Teams!G34</f>
        <v>13</v>
      </c>
      <c r="P17" s="13"/>
      <c r="Q17" s="55">
        <f>+Teams!G36</f>
        <v>1</v>
      </c>
      <c r="R17" s="13"/>
      <c r="S17" s="13"/>
      <c r="T17" s="16">
        <f t="shared" si="1"/>
        <v>14</v>
      </c>
    </row>
    <row r="18" spans="1:20" x14ac:dyDescent="0.25">
      <c r="A18" s="6">
        <v>9</v>
      </c>
      <c r="B18" s="4" t="s">
        <v>82</v>
      </c>
      <c r="D18" s="49">
        <f>+Teams!O34</f>
        <v>18</v>
      </c>
      <c r="E18" s="13"/>
      <c r="F18" s="55">
        <f>+Teams!O36</f>
        <v>0</v>
      </c>
      <c r="G18" s="13"/>
      <c r="H18" s="13"/>
      <c r="I18" s="16">
        <f t="shared" si="0"/>
        <v>18</v>
      </c>
      <c r="J18" s="13"/>
      <c r="K18" s="13"/>
      <c r="L18" s="6">
        <v>9</v>
      </c>
      <c r="M18" s="56" t="s">
        <v>81</v>
      </c>
      <c r="O18" s="49">
        <f>+Teams!N34</f>
        <v>12</v>
      </c>
      <c r="P18" s="13"/>
      <c r="Q18" s="55">
        <f>+Teams!N36</f>
        <v>0</v>
      </c>
      <c r="R18" s="13"/>
      <c r="S18" s="13"/>
      <c r="T18" s="16">
        <f t="shared" si="1"/>
        <v>12</v>
      </c>
    </row>
    <row r="19" spans="1:20" x14ac:dyDescent="0.25">
      <c r="A19" s="6">
        <v>10</v>
      </c>
      <c r="B19" s="4" t="s">
        <v>124</v>
      </c>
      <c r="D19" s="49">
        <f>+Teams!AC34</f>
        <v>3</v>
      </c>
      <c r="E19" s="13"/>
      <c r="F19" s="55">
        <f>+Teams!AC36</f>
        <v>0</v>
      </c>
      <c r="G19" s="13"/>
      <c r="H19" s="13"/>
      <c r="I19" s="16">
        <f t="shared" si="0"/>
        <v>3</v>
      </c>
      <c r="J19" s="13"/>
      <c r="K19" s="13"/>
      <c r="L19" s="6">
        <v>10</v>
      </c>
      <c r="M19" s="56" t="s">
        <v>106</v>
      </c>
      <c r="O19" s="49">
        <f>+Teams!Q34</f>
        <v>11</v>
      </c>
      <c r="P19" s="13"/>
      <c r="Q19" s="55">
        <f>+Teams!Q36</f>
        <v>0</v>
      </c>
      <c r="R19" s="13"/>
      <c r="S19" s="13"/>
      <c r="T19" s="16">
        <f t="shared" si="1"/>
        <v>11</v>
      </c>
    </row>
    <row r="20" spans="1:20" x14ac:dyDescent="0.25">
      <c r="A20" s="6">
        <v>11</v>
      </c>
      <c r="B20" s="4" t="s">
        <v>125</v>
      </c>
      <c r="D20" s="49">
        <f>+Teams!AD34</f>
        <v>0</v>
      </c>
      <c r="E20" s="13"/>
      <c r="F20" s="55">
        <f>+Teams!AD36</f>
        <v>2</v>
      </c>
      <c r="G20" s="13"/>
      <c r="H20" s="13"/>
      <c r="I20" s="16">
        <f t="shared" si="0"/>
        <v>2</v>
      </c>
      <c r="J20" s="13"/>
      <c r="K20" s="13"/>
      <c r="L20" s="6">
        <v>11</v>
      </c>
      <c r="M20" s="56" t="s">
        <v>84</v>
      </c>
      <c r="O20" s="49">
        <f>+Teams!R34</f>
        <v>10</v>
      </c>
      <c r="P20" s="13"/>
      <c r="Q20" s="55">
        <f>+Teams!R36</f>
        <v>0</v>
      </c>
      <c r="R20" s="13"/>
      <c r="S20" s="13"/>
      <c r="T20" s="16">
        <f t="shared" si="1"/>
        <v>10</v>
      </c>
    </row>
    <row r="21" spans="1:20" x14ac:dyDescent="0.25">
      <c r="A21" s="6">
        <v>12</v>
      </c>
      <c r="B21" s="4" t="s">
        <v>155</v>
      </c>
      <c r="D21" s="49">
        <f>+Teams!AP34</f>
        <v>4</v>
      </c>
      <c r="E21" s="13"/>
      <c r="F21" s="55">
        <f>+Teams!AP36</f>
        <v>1</v>
      </c>
      <c r="G21" s="13"/>
      <c r="H21" s="13"/>
      <c r="I21" s="16">
        <f t="shared" si="0"/>
        <v>5</v>
      </c>
      <c r="J21" s="13"/>
      <c r="K21" s="13"/>
      <c r="L21" s="6">
        <v>12</v>
      </c>
      <c r="M21" s="56" t="s">
        <v>140</v>
      </c>
      <c r="O21" s="49">
        <f>+Teams!D34</f>
        <v>10</v>
      </c>
      <c r="P21" s="13"/>
      <c r="Q21" s="55">
        <f>+Teams!D36</f>
        <v>0</v>
      </c>
      <c r="R21" s="13"/>
      <c r="S21" s="13"/>
      <c r="T21" s="16">
        <f t="shared" si="1"/>
        <v>10</v>
      </c>
    </row>
    <row r="22" spans="1:20" x14ac:dyDescent="0.25">
      <c r="A22" s="6">
        <v>13</v>
      </c>
      <c r="B22" s="4" t="s">
        <v>139</v>
      </c>
      <c r="D22" s="49">
        <f>+Teams!AF34</f>
        <v>1</v>
      </c>
      <c r="E22" s="13"/>
      <c r="F22" s="55">
        <f>+Teams!AF36</f>
        <v>0</v>
      </c>
      <c r="G22" s="13"/>
      <c r="H22" s="13"/>
      <c r="I22" s="16">
        <f t="shared" si="0"/>
        <v>1</v>
      </c>
      <c r="J22" s="13"/>
      <c r="K22" s="13"/>
      <c r="L22" s="6">
        <v>13</v>
      </c>
      <c r="M22" s="56" t="s">
        <v>78</v>
      </c>
      <c r="O22" s="49">
        <f>+Teams!I34</f>
        <v>9</v>
      </c>
      <c r="P22" s="13"/>
      <c r="Q22" s="55">
        <f>+Teams!I36</f>
        <v>0</v>
      </c>
      <c r="R22" s="13"/>
      <c r="S22" s="13"/>
      <c r="T22" s="16">
        <f t="shared" si="1"/>
        <v>9</v>
      </c>
    </row>
    <row r="23" spans="1:20" x14ac:dyDescent="0.25">
      <c r="A23" s="6">
        <v>14</v>
      </c>
      <c r="B23" s="4" t="s">
        <v>133</v>
      </c>
      <c r="D23" s="49">
        <f>+Teams!AI34</f>
        <v>3</v>
      </c>
      <c r="E23" s="13"/>
      <c r="F23" s="55">
        <f>+Teams!AI36</f>
        <v>3</v>
      </c>
      <c r="G23" s="13"/>
      <c r="H23" s="13"/>
      <c r="I23" s="16">
        <f t="shared" si="0"/>
        <v>6</v>
      </c>
      <c r="J23" s="13"/>
      <c r="K23" s="13"/>
      <c r="L23" s="6">
        <v>14</v>
      </c>
      <c r="M23" s="56" t="s">
        <v>88</v>
      </c>
      <c r="O23" s="49">
        <f>+Teams!V34</f>
        <v>8</v>
      </c>
      <c r="P23" s="13"/>
      <c r="Q23" s="55">
        <f>+Teams!V36</f>
        <v>5</v>
      </c>
      <c r="R23" s="13"/>
      <c r="S23" s="13"/>
      <c r="T23" s="16">
        <f t="shared" si="1"/>
        <v>13</v>
      </c>
    </row>
    <row r="24" spans="1:20" x14ac:dyDescent="0.25">
      <c r="A24" s="6">
        <v>15</v>
      </c>
      <c r="B24" s="4" t="s">
        <v>112</v>
      </c>
      <c r="D24" s="49">
        <f>+Teams!W34</f>
        <v>6</v>
      </c>
      <c r="E24" s="13"/>
      <c r="F24" s="55">
        <f>+Teams!W36</f>
        <v>1</v>
      </c>
      <c r="G24" s="13"/>
      <c r="H24" s="13"/>
      <c r="I24" s="16">
        <f t="shared" si="0"/>
        <v>7</v>
      </c>
      <c r="J24" s="13"/>
      <c r="K24" s="13"/>
      <c r="L24" s="6">
        <v>15</v>
      </c>
      <c r="M24" s="56" t="s">
        <v>87</v>
      </c>
      <c r="O24" s="49">
        <f>+Teams!U34</f>
        <v>7</v>
      </c>
      <c r="P24" s="13"/>
      <c r="Q24" s="55">
        <f>+Teams!U36</f>
        <v>5</v>
      </c>
      <c r="R24" s="13"/>
      <c r="S24" s="13"/>
      <c r="T24" s="16">
        <f t="shared" si="1"/>
        <v>12</v>
      </c>
    </row>
    <row r="25" spans="1:20" x14ac:dyDescent="0.25">
      <c r="A25" s="6">
        <v>16</v>
      </c>
      <c r="B25" s="4" t="s">
        <v>119</v>
      </c>
      <c r="D25" s="49">
        <f>+Teams!Z34</f>
        <v>4</v>
      </c>
      <c r="E25" s="13"/>
      <c r="F25" s="55">
        <f>+Teams!Z36</f>
        <v>4</v>
      </c>
      <c r="G25" s="13"/>
      <c r="H25" s="13"/>
      <c r="I25" s="16">
        <f t="shared" si="0"/>
        <v>8</v>
      </c>
      <c r="J25" s="13"/>
      <c r="K25" s="13"/>
      <c r="L25" s="6">
        <v>16</v>
      </c>
      <c r="M25" s="4" t="s">
        <v>130</v>
      </c>
      <c r="O25" s="49">
        <f>+Teams!AG34</f>
        <v>7</v>
      </c>
      <c r="P25" s="13"/>
      <c r="Q25" s="55">
        <f>+Teams!AG36</f>
        <v>3</v>
      </c>
      <c r="R25" s="13"/>
      <c r="S25" s="13"/>
      <c r="T25" s="16">
        <f t="shared" si="1"/>
        <v>10</v>
      </c>
    </row>
    <row r="26" spans="1:20" x14ac:dyDescent="0.25">
      <c r="A26" s="6">
        <v>17</v>
      </c>
      <c r="B26" s="4" t="s">
        <v>160</v>
      </c>
      <c r="D26" s="49">
        <f>+Teams!AR34</f>
        <v>1</v>
      </c>
      <c r="E26" s="13"/>
      <c r="F26" s="55">
        <f>+Teams!AR36</f>
        <v>0</v>
      </c>
      <c r="G26" s="13"/>
      <c r="H26" s="13"/>
      <c r="I26" s="16">
        <f t="shared" si="0"/>
        <v>1</v>
      </c>
      <c r="J26" s="13"/>
      <c r="K26" s="13"/>
      <c r="L26" s="6">
        <v>17</v>
      </c>
      <c r="M26" s="4" t="s">
        <v>113</v>
      </c>
      <c r="O26" s="49">
        <f>+Teams!X34</f>
        <v>7</v>
      </c>
      <c r="P26" s="13"/>
      <c r="Q26" s="55">
        <f>+Teams!X36</f>
        <v>2</v>
      </c>
      <c r="R26" s="13"/>
      <c r="S26" s="13"/>
      <c r="T26" s="16">
        <f t="shared" si="1"/>
        <v>9</v>
      </c>
    </row>
    <row r="27" spans="1:20" x14ac:dyDescent="0.25">
      <c r="A27" s="6">
        <v>18</v>
      </c>
      <c r="B27" s="4" t="s">
        <v>131</v>
      </c>
      <c r="D27" s="49">
        <f>+Teams!AH34</f>
        <v>0</v>
      </c>
      <c r="E27" s="13"/>
      <c r="F27" s="55">
        <f>+Teams!AH36</f>
        <v>3</v>
      </c>
      <c r="G27" s="13"/>
      <c r="H27" s="13"/>
      <c r="I27" s="16">
        <f t="shared" si="0"/>
        <v>3</v>
      </c>
      <c r="J27" s="13"/>
      <c r="K27" s="13"/>
      <c r="L27" s="6">
        <v>18</v>
      </c>
      <c r="M27" s="4" t="s">
        <v>112</v>
      </c>
      <c r="O27" s="49">
        <f>+Teams!W34</f>
        <v>6</v>
      </c>
      <c r="P27" s="13"/>
      <c r="Q27" s="55">
        <f>+Teams!W36</f>
        <v>1</v>
      </c>
      <c r="R27" s="13"/>
      <c r="S27" s="13"/>
      <c r="T27" s="16">
        <f t="shared" si="1"/>
        <v>7</v>
      </c>
    </row>
    <row r="28" spans="1:20" x14ac:dyDescent="0.25">
      <c r="A28" s="6">
        <v>19</v>
      </c>
      <c r="B28" s="4" t="s">
        <v>150</v>
      </c>
      <c r="D28" s="49">
        <f>+Teams!AO34</f>
        <v>2</v>
      </c>
      <c r="E28" s="13"/>
      <c r="F28" s="55">
        <f>+Teams!AO36</f>
        <v>2</v>
      </c>
      <c r="G28" s="13"/>
      <c r="H28" s="13"/>
      <c r="I28" s="16">
        <f t="shared" si="0"/>
        <v>4</v>
      </c>
      <c r="J28" s="13"/>
      <c r="K28" s="13"/>
      <c r="L28" s="6">
        <v>19</v>
      </c>
      <c r="M28" s="4" t="s">
        <v>135</v>
      </c>
      <c r="O28" s="49">
        <f>+Teams!AJ34</f>
        <v>6</v>
      </c>
      <c r="P28" s="13"/>
      <c r="Q28" s="55">
        <f>+Teams!AJ36</f>
        <v>1</v>
      </c>
      <c r="R28" s="13"/>
      <c r="S28" s="13"/>
      <c r="T28" s="16">
        <f t="shared" si="1"/>
        <v>7</v>
      </c>
    </row>
    <row r="29" spans="1:20" x14ac:dyDescent="0.25">
      <c r="A29" s="6">
        <v>20</v>
      </c>
      <c r="B29" s="4" t="s">
        <v>90</v>
      </c>
      <c r="D29" s="49">
        <f>+Teams!F34</f>
        <v>17</v>
      </c>
      <c r="E29" s="13"/>
      <c r="F29" s="55">
        <f>+Teams!F36</f>
        <v>1</v>
      </c>
      <c r="G29" s="13"/>
      <c r="H29" s="13"/>
      <c r="I29" s="16">
        <f t="shared" si="0"/>
        <v>18</v>
      </c>
      <c r="J29" s="13"/>
      <c r="K29" s="13"/>
      <c r="L29" s="6">
        <v>20</v>
      </c>
      <c r="M29" s="4" t="s">
        <v>149</v>
      </c>
      <c r="O29" s="49">
        <f>+Teams!AN34</f>
        <v>5</v>
      </c>
      <c r="P29" s="13"/>
      <c r="Q29" s="55">
        <f>+Teams!AN36</f>
        <v>1</v>
      </c>
      <c r="R29" s="13"/>
      <c r="S29" s="13"/>
      <c r="T29" s="16">
        <f t="shared" si="1"/>
        <v>6</v>
      </c>
    </row>
    <row r="30" spans="1:20" x14ac:dyDescent="0.25">
      <c r="A30" s="6">
        <v>21</v>
      </c>
      <c r="B30" s="4" t="s">
        <v>126</v>
      </c>
      <c r="D30" s="49">
        <f>+Teams!AE34</f>
        <v>0</v>
      </c>
      <c r="E30" s="13"/>
      <c r="F30" s="55">
        <f>+Teams!AE36</f>
        <v>2</v>
      </c>
      <c r="G30" s="13"/>
      <c r="H30" s="13"/>
      <c r="I30" s="16">
        <f t="shared" si="0"/>
        <v>2</v>
      </c>
      <c r="J30" s="13"/>
      <c r="K30" s="13"/>
      <c r="L30" s="6">
        <v>21</v>
      </c>
      <c r="M30" s="56" t="s">
        <v>108</v>
      </c>
      <c r="O30" s="49">
        <f>+Teams!K34</f>
        <v>5</v>
      </c>
      <c r="P30" s="13"/>
      <c r="Q30" s="55">
        <f>+Teams!K36</f>
        <v>1</v>
      </c>
      <c r="R30" s="13"/>
      <c r="S30" s="13"/>
      <c r="T30" s="16">
        <f t="shared" si="1"/>
        <v>6</v>
      </c>
    </row>
    <row r="31" spans="1:20" x14ac:dyDescent="0.25">
      <c r="A31" s="6">
        <v>22</v>
      </c>
      <c r="B31" s="4" t="s">
        <v>77</v>
      </c>
      <c r="D31" s="49">
        <f>+Teams!H34</f>
        <v>14</v>
      </c>
      <c r="E31" s="13"/>
      <c r="F31" s="55">
        <f>+Teams!H36</f>
        <v>0</v>
      </c>
      <c r="G31" s="13"/>
      <c r="H31" s="13"/>
      <c r="I31" s="16">
        <f t="shared" si="0"/>
        <v>14</v>
      </c>
      <c r="J31" s="13"/>
      <c r="K31" s="13"/>
      <c r="L31" s="6">
        <v>22</v>
      </c>
      <c r="M31" s="4" t="s">
        <v>119</v>
      </c>
      <c r="O31" s="49">
        <f>+Teams!Z34</f>
        <v>4</v>
      </c>
      <c r="P31" s="13"/>
      <c r="Q31" s="55">
        <f>+Teams!Z36</f>
        <v>4</v>
      </c>
      <c r="R31" s="13"/>
      <c r="S31" s="13"/>
      <c r="T31" s="16">
        <f t="shared" si="1"/>
        <v>8</v>
      </c>
    </row>
    <row r="32" spans="1:20" x14ac:dyDescent="0.25">
      <c r="A32" s="6">
        <v>23</v>
      </c>
      <c r="B32" s="4" t="s">
        <v>164</v>
      </c>
      <c r="D32" s="49">
        <f>+Teams!AS34</f>
        <v>2</v>
      </c>
      <c r="E32" s="13"/>
      <c r="F32" s="55">
        <f>+Teams!AS36</f>
        <v>0</v>
      </c>
      <c r="G32" s="13"/>
      <c r="H32" s="13"/>
      <c r="I32" s="16">
        <f t="shared" si="0"/>
        <v>2</v>
      </c>
      <c r="J32" s="13"/>
      <c r="K32" s="13"/>
      <c r="L32" s="6">
        <v>23</v>
      </c>
      <c r="M32" s="4" t="s">
        <v>155</v>
      </c>
      <c r="O32" s="49">
        <f>+Teams!AP34</f>
        <v>4</v>
      </c>
      <c r="P32" s="13"/>
      <c r="Q32" s="55">
        <f>+Teams!AP36</f>
        <v>1</v>
      </c>
      <c r="R32" s="13"/>
      <c r="S32" s="13"/>
      <c r="T32" s="16">
        <f t="shared" si="1"/>
        <v>5</v>
      </c>
    </row>
    <row r="33" spans="1:21" x14ac:dyDescent="0.25">
      <c r="A33" s="6">
        <v>24</v>
      </c>
      <c r="B33" s="4" t="s">
        <v>81</v>
      </c>
      <c r="D33" s="49">
        <f>+Teams!N34</f>
        <v>12</v>
      </c>
      <c r="E33" s="13"/>
      <c r="F33" s="55">
        <f>+Teams!N36</f>
        <v>0</v>
      </c>
      <c r="G33" s="13"/>
      <c r="H33" s="13"/>
      <c r="I33" s="16">
        <f t="shared" si="0"/>
        <v>12</v>
      </c>
      <c r="J33" s="13"/>
      <c r="K33" s="13"/>
      <c r="L33" s="6">
        <v>24</v>
      </c>
      <c r="M33" s="56" t="s">
        <v>89</v>
      </c>
      <c r="O33" s="49">
        <f>+Teams!M34</f>
        <v>4</v>
      </c>
      <c r="P33" s="13"/>
      <c r="Q33" s="55">
        <f>+Teams!M36</f>
        <v>0</v>
      </c>
      <c r="R33" s="13"/>
      <c r="S33" s="13"/>
      <c r="T33" s="16">
        <f t="shared" si="1"/>
        <v>4</v>
      </c>
      <c r="U33"/>
    </row>
    <row r="34" spans="1:21" x14ac:dyDescent="0.25">
      <c r="A34" s="6">
        <v>25</v>
      </c>
      <c r="B34" s="4" t="s">
        <v>120</v>
      </c>
      <c r="D34" s="49">
        <f>+Teams!AA34</f>
        <v>2</v>
      </c>
      <c r="E34" s="13"/>
      <c r="F34" s="55">
        <f>+Teams!AA36</f>
        <v>3</v>
      </c>
      <c r="G34" s="13"/>
      <c r="H34" s="13"/>
      <c r="I34" s="16">
        <f t="shared" si="0"/>
        <v>5</v>
      </c>
      <c r="J34" s="13"/>
      <c r="K34" s="13"/>
      <c r="L34" s="6">
        <v>25</v>
      </c>
      <c r="M34" s="56" t="s">
        <v>85</v>
      </c>
      <c r="O34" s="49">
        <f>+Teams!S34</f>
        <v>3</v>
      </c>
      <c r="P34" s="13"/>
      <c r="Q34" s="55">
        <f>+Teams!S36</f>
        <v>11</v>
      </c>
      <c r="R34" s="13"/>
      <c r="S34" s="13"/>
      <c r="T34" s="16">
        <f t="shared" si="1"/>
        <v>14</v>
      </c>
      <c r="U34"/>
    </row>
    <row r="35" spans="1:21" x14ac:dyDescent="0.25">
      <c r="A35" s="6">
        <v>26</v>
      </c>
      <c r="B35" s="4" t="s">
        <v>75</v>
      </c>
      <c r="D35" s="49">
        <f>+Teams!E34</f>
        <v>15</v>
      </c>
      <c r="E35" s="13"/>
      <c r="F35" s="55">
        <f>+Teams!E36</f>
        <v>1</v>
      </c>
      <c r="G35" s="13"/>
      <c r="H35" s="13"/>
      <c r="I35" s="16">
        <f t="shared" si="0"/>
        <v>16</v>
      </c>
      <c r="J35" s="13"/>
      <c r="K35" s="13"/>
      <c r="L35" s="6">
        <v>26</v>
      </c>
      <c r="M35" s="4" t="s">
        <v>145</v>
      </c>
      <c r="O35" s="49">
        <f>+Teams!AL34</f>
        <v>3</v>
      </c>
      <c r="P35" s="13"/>
      <c r="Q35" s="55">
        <f>+Teams!AL36</f>
        <v>4</v>
      </c>
      <c r="R35" s="13"/>
      <c r="S35" s="13"/>
      <c r="T35" s="16">
        <f t="shared" si="1"/>
        <v>7</v>
      </c>
      <c r="U35"/>
    </row>
    <row r="36" spans="1:21" x14ac:dyDescent="0.25">
      <c r="A36" s="6">
        <v>27</v>
      </c>
      <c r="B36" s="4" t="s">
        <v>88</v>
      </c>
      <c r="D36" s="49">
        <f>+Teams!V34</f>
        <v>8</v>
      </c>
      <c r="E36" s="13"/>
      <c r="F36" s="55">
        <f>+Teams!V36</f>
        <v>5</v>
      </c>
      <c r="G36" s="13"/>
      <c r="H36" s="13"/>
      <c r="I36" s="16">
        <f t="shared" si="0"/>
        <v>13</v>
      </c>
      <c r="J36" s="13"/>
      <c r="K36" s="13"/>
      <c r="L36" s="6">
        <v>27</v>
      </c>
      <c r="M36" s="4" t="s">
        <v>133</v>
      </c>
      <c r="O36" s="49">
        <f>+Teams!AI34</f>
        <v>3</v>
      </c>
      <c r="P36" s="13"/>
      <c r="Q36" s="55">
        <f>+Teams!AI36</f>
        <v>3</v>
      </c>
      <c r="R36" s="13"/>
      <c r="S36" s="13"/>
      <c r="T36" s="16">
        <f t="shared" si="1"/>
        <v>6</v>
      </c>
      <c r="U36"/>
    </row>
    <row r="37" spans="1:21" x14ac:dyDescent="0.25">
      <c r="A37" s="6">
        <v>28</v>
      </c>
      <c r="B37" s="4" t="s">
        <v>145</v>
      </c>
      <c r="D37" s="49">
        <f>+Teams!AL34</f>
        <v>3</v>
      </c>
      <c r="E37" s="13"/>
      <c r="F37" s="55">
        <f>+Teams!AL36</f>
        <v>4</v>
      </c>
      <c r="G37" s="13"/>
      <c r="H37" s="13"/>
      <c r="I37" s="16">
        <f t="shared" si="0"/>
        <v>7</v>
      </c>
      <c r="J37" s="13"/>
      <c r="K37" s="13"/>
      <c r="L37" s="6">
        <v>28</v>
      </c>
      <c r="M37" s="4" t="s">
        <v>148</v>
      </c>
      <c r="O37" s="49">
        <f>+Teams!AM34</f>
        <v>3</v>
      </c>
      <c r="P37" s="13"/>
      <c r="Q37" s="55">
        <f>+Teams!AM36</f>
        <v>3</v>
      </c>
      <c r="R37" s="13"/>
      <c r="S37" s="13"/>
      <c r="T37" s="16">
        <f t="shared" si="1"/>
        <v>6</v>
      </c>
      <c r="U37"/>
    </row>
    <row r="38" spans="1:21" x14ac:dyDescent="0.25">
      <c r="A38" s="6">
        <v>29</v>
      </c>
      <c r="B38" s="4" t="s">
        <v>85</v>
      </c>
      <c r="D38" s="49">
        <f>+Teams!S34</f>
        <v>3</v>
      </c>
      <c r="E38" s="13"/>
      <c r="F38" s="55">
        <f>+Teams!S36</f>
        <v>11</v>
      </c>
      <c r="G38" s="13"/>
      <c r="H38" s="13"/>
      <c r="I38" s="16">
        <f t="shared" si="0"/>
        <v>14</v>
      </c>
      <c r="J38" s="13"/>
      <c r="K38" s="13"/>
      <c r="L38" s="6">
        <v>29</v>
      </c>
      <c r="M38" s="4" t="s">
        <v>124</v>
      </c>
      <c r="O38" s="49">
        <f>+Teams!AC34</f>
        <v>3</v>
      </c>
      <c r="P38" s="13"/>
      <c r="Q38" s="55">
        <f>+Teams!AC36</f>
        <v>0</v>
      </c>
      <c r="R38" s="13"/>
      <c r="S38" s="13"/>
      <c r="T38" s="16">
        <f t="shared" si="1"/>
        <v>3</v>
      </c>
      <c r="U38"/>
    </row>
    <row r="39" spans="1:21" x14ac:dyDescent="0.25">
      <c r="A39" s="6">
        <v>30</v>
      </c>
      <c r="B39" s="4" t="s">
        <v>89</v>
      </c>
      <c r="D39" s="49">
        <f>+Teams!M34</f>
        <v>4</v>
      </c>
      <c r="E39" s="13"/>
      <c r="F39" s="55">
        <f>+Teams!M36</f>
        <v>0</v>
      </c>
      <c r="G39" s="13"/>
      <c r="H39" s="13"/>
      <c r="I39" s="16">
        <f t="shared" si="0"/>
        <v>4</v>
      </c>
      <c r="J39" s="13"/>
      <c r="K39" s="13"/>
      <c r="L39" s="6">
        <v>30</v>
      </c>
      <c r="M39" s="4" t="s">
        <v>142</v>
      </c>
      <c r="O39" s="49">
        <f>+Teams!AK34</f>
        <v>3</v>
      </c>
      <c r="P39" s="13"/>
      <c r="Q39" s="55">
        <f>+Teams!AK36</f>
        <v>0</v>
      </c>
      <c r="R39" s="13"/>
      <c r="S39" s="13"/>
      <c r="T39" s="16">
        <f t="shared" si="1"/>
        <v>3</v>
      </c>
      <c r="U39"/>
    </row>
    <row r="40" spans="1:21" x14ac:dyDescent="0.25">
      <c r="A40" s="6">
        <v>31</v>
      </c>
      <c r="B40" s="4" t="s">
        <v>135</v>
      </c>
      <c r="D40" s="49">
        <f>+Teams!AJ34</f>
        <v>6</v>
      </c>
      <c r="E40" s="13"/>
      <c r="F40" s="55">
        <f>+Teams!AJ36</f>
        <v>1</v>
      </c>
      <c r="G40" s="13"/>
      <c r="H40" s="13"/>
      <c r="I40" s="16">
        <f t="shared" si="0"/>
        <v>7</v>
      </c>
      <c r="J40" s="13"/>
      <c r="K40" s="13"/>
      <c r="L40" s="6">
        <v>31</v>
      </c>
      <c r="M40" s="4" t="s">
        <v>114</v>
      </c>
      <c r="O40" s="49">
        <f>+Teams!Y34</f>
        <v>2</v>
      </c>
      <c r="P40" s="13"/>
      <c r="Q40" s="55">
        <f>+Teams!Y36</f>
        <v>4</v>
      </c>
      <c r="R40" s="13"/>
      <c r="S40" s="13"/>
      <c r="T40" s="16">
        <f t="shared" si="1"/>
        <v>6</v>
      </c>
      <c r="U40"/>
    </row>
    <row r="41" spans="1:21" x14ac:dyDescent="0.25">
      <c r="A41" s="6">
        <v>32</v>
      </c>
      <c r="B41" s="4" t="s">
        <v>142</v>
      </c>
      <c r="D41" s="49">
        <f>+Teams!AK34</f>
        <v>3</v>
      </c>
      <c r="E41" s="13"/>
      <c r="F41" s="55">
        <f>+Teams!AK36</f>
        <v>0</v>
      </c>
      <c r="G41" s="13"/>
      <c r="H41" s="13"/>
      <c r="I41" s="16">
        <f t="shared" si="0"/>
        <v>3</v>
      </c>
      <c r="J41" s="13"/>
      <c r="K41" s="13"/>
      <c r="L41" s="6">
        <v>32</v>
      </c>
      <c r="M41" s="4" t="s">
        <v>120</v>
      </c>
      <c r="O41" s="49">
        <f>+Teams!AA34</f>
        <v>2</v>
      </c>
      <c r="P41" s="13"/>
      <c r="Q41" s="55">
        <f>+Teams!AA36</f>
        <v>3</v>
      </c>
      <c r="R41" s="13"/>
      <c r="S41" s="13"/>
      <c r="T41" s="16">
        <f t="shared" si="1"/>
        <v>5</v>
      </c>
      <c r="U41"/>
    </row>
    <row r="42" spans="1:21" x14ac:dyDescent="0.25">
      <c r="A42" s="6">
        <v>33</v>
      </c>
      <c r="B42" s="4" t="s">
        <v>86</v>
      </c>
      <c r="D42" s="49">
        <f>+Teams!T34</f>
        <v>1</v>
      </c>
      <c r="E42" s="13"/>
      <c r="F42" s="55">
        <f>+Teams!T36</f>
        <v>2</v>
      </c>
      <c r="G42" s="13"/>
      <c r="H42" s="13"/>
      <c r="I42" s="16">
        <f t="shared" si="0"/>
        <v>3</v>
      </c>
      <c r="J42" s="13"/>
      <c r="K42" s="13"/>
      <c r="L42" s="6">
        <v>33</v>
      </c>
      <c r="M42" s="4" t="s">
        <v>150</v>
      </c>
      <c r="O42" s="49">
        <f>+Teams!AO34</f>
        <v>2</v>
      </c>
      <c r="P42" s="13"/>
      <c r="Q42" s="55">
        <f>+Teams!AO36</f>
        <v>2</v>
      </c>
      <c r="R42" s="13"/>
      <c r="S42" s="13"/>
      <c r="T42" s="16">
        <f t="shared" si="1"/>
        <v>4</v>
      </c>
      <c r="U42"/>
    </row>
    <row r="43" spans="1:21" x14ac:dyDescent="0.25">
      <c r="A43" s="6">
        <v>34</v>
      </c>
      <c r="B43" s="4" t="s">
        <v>140</v>
      </c>
      <c r="D43" s="49">
        <f>+Teams!D34</f>
        <v>10</v>
      </c>
      <c r="E43" s="13"/>
      <c r="F43" s="55">
        <f>+Teams!D36</f>
        <v>0</v>
      </c>
      <c r="G43" s="13"/>
      <c r="H43" s="13"/>
      <c r="I43" s="16">
        <f t="shared" si="0"/>
        <v>10</v>
      </c>
      <c r="J43" s="13"/>
      <c r="K43" s="13"/>
      <c r="L43" s="6">
        <v>34</v>
      </c>
      <c r="M43" s="4" t="s">
        <v>164</v>
      </c>
      <c r="O43" s="49">
        <f>+Teams!AS34</f>
        <v>2</v>
      </c>
      <c r="P43" s="13"/>
      <c r="Q43" s="55">
        <f>+Teams!AS36</f>
        <v>0</v>
      </c>
      <c r="R43" s="13"/>
      <c r="S43" s="13"/>
      <c r="T43" s="16">
        <f t="shared" si="1"/>
        <v>2</v>
      </c>
      <c r="U43"/>
    </row>
    <row r="44" spans="1:21" x14ac:dyDescent="0.25">
      <c r="A44" s="6">
        <v>35</v>
      </c>
      <c r="B44" s="4" t="s">
        <v>148</v>
      </c>
      <c r="D44" s="49">
        <f>+Teams!AM34</f>
        <v>3</v>
      </c>
      <c r="E44" s="13"/>
      <c r="F44" s="55">
        <f>+Teams!AM36</f>
        <v>3</v>
      </c>
      <c r="G44" s="13"/>
      <c r="H44" s="13"/>
      <c r="I44" s="16">
        <f t="shared" si="0"/>
        <v>6</v>
      </c>
      <c r="J44" s="13"/>
      <c r="K44" s="13"/>
      <c r="L44" s="6">
        <v>35</v>
      </c>
      <c r="M44" s="56" t="s">
        <v>86</v>
      </c>
      <c r="O44" s="49">
        <f>+Teams!T34</f>
        <v>1</v>
      </c>
      <c r="P44" s="13"/>
      <c r="Q44" s="55">
        <f>+Teams!T36</f>
        <v>2</v>
      </c>
      <c r="R44" s="13"/>
      <c r="S44" s="13"/>
      <c r="T44" s="16">
        <f t="shared" si="1"/>
        <v>3</v>
      </c>
      <c r="U44"/>
    </row>
    <row r="45" spans="1:21" x14ac:dyDescent="0.25">
      <c r="A45" s="6">
        <v>36</v>
      </c>
      <c r="B45" s="4" t="s">
        <v>87</v>
      </c>
      <c r="D45" s="49">
        <f>+Teams!U34</f>
        <v>7</v>
      </c>
      <c r="E45" s="13"/>
      <c r="F45" s="55">
        <f>+Teams!U36</f>
        <v>5</v>
      </c>
      <c r="G45" s="13"/>
      <c r="H45" s="13"/>
      <c r="I45" s="16">
        <f t="shared" si="0"/>
        <v>12</v>
      </c>
      <c r="J45" s="13"/>
      <c r="K45" s="13"/>
      <c r="L45" s="6">
        <v>36</v>
      </c>
      <c r="M45" s="4" t="s">
        <v>156</v>
      </c>
      <c r="O45" s="49">
        <f>+Teams!AQ34</f>
        <v>1</v>
      </c>
      <c r="P45" s="13"/>
      <c r="Q45" s="55">
        <f>+Teams!AQ36</f>
        <v>1</v>
      </c>
      <c r="R45" s="13"/>
      <c r="S45" s="13"/>
      <c r="T45" s="16">
        <f t="shared" si="1"/>
        <v>2</v>
      </c>
      <c r="U45"/>
    </row>
    <row r="46" spans="1:21" x14ac:dyDescent="0.25">
      <c r="A46" s="6">
        <v>37</v>
      </c>
      <c r="B46" s="4" t="s">
        <v>156</v>
      </c>
      <c r="D46" s="49">
        <f>+Teams!AQ34</f>
        <v>1</v>
      </c>
      <c r="E46" s="13"/>
      <c r="F46" s="55">
        <f>+Teams!AQ36</f>
        <v>1</v>
      </c>
      <c r="G46" s="13"/>
      <c r="H46" s="13"/>
      <c r="I46" s="16">
        <f t="shared" si="0"/>
        <v>2</v>
      </c>
      <c r="J46" s="13"/>
      <c r="K46" s="13"/>
      <c r="L46" s="6">
        <v>37</v>
      </c>
      <c r="M46" s="4" t="s">
        <v>139</v>
      </c>
      <c r="O46" s="49">
        <f>+Teams!AF34</f>
        <v>1</v>
      </c>
      <c r="P46" s="13"/>
      <c r="Q46" s="55">
        <f>+Teams!AF36</f>
        <v>0</v>
      </c>
      <c r="R46" s="13"/>
      <c r="S46" s="13"/>
      <c r="T46" s="16">
        <f t="shared" si="1"/>
        <v>1</v>
      </c>
      <c r="U46"/>
    </row>
    <row r="47" spans="1:21" x14ac:dyDescent="0.25">
      <c r="A47" s="6">
        <v>38</v>
      </c>
      <c r="B47" s="4" t="s">
        <v>108</v>
      </c>
      <c r="D47" s="49">
        <f>+Teams!K34</f>
        <v>5</v>
      </c>
      <c r="E47" s="13"/>
      <c r="F47" s="55">
        <f>+Teams!K36</f>
        <v>1</v>
      </c>
      <c r="G47" s="13"/>
      <c r="H47" s="13"/>
      <c r="I47" s="16">
        <f t="shared" si="0"/>
        <v>6</v>
      </c>
      <c r="J47" s="13"/>
      <c r="K47" s="13"/>
      <c r="L47" s="6">
        <v>38</v>
      </c>
      <c r="M47" s="4" t="s">
        <v>160</v>
      </c>
      <c r="O47" s="49">
        <f>+Teams!AR34</f>
        <v>1</v>
      </c>
      <c r="P47" s="13"/>
      <c r="Q47" s="55">
        <f>+Teams!AR36</f>
        <v>0</v>
      </c>
      <c r="R47" s="13"/>
      <c r="S47" s="13"/>
      <c r="T47" s="16">
        <f t="shared" si="1"/>
        <v>1</v>
      </c>
      <c r="U47"/>
    </row>
    <row r="48" spans="1:21" x14ac:dyDescent="0.25">
      <c r="A48" s="6">
        <v>39</v>
      </c>
      <c r="B48" s="4" t="s">
        <v>113</v>
      </c>
      <c r="D48" s="49">
        <f>+Teams!X34</f>
        <v>7</v>
      </c>
      <c r="E48" s="13"/>
      <c r="F48" s="55">
        <f>+Teams!X36</f>
        <v>2</v>
      </c>
      <c r="G48" s="13"/>
      <c r="H48" s="13"/>
      <c r="I48" s="16">
        <f t="shared" si="0"/>
        <v>9</v>
      </c>
      <c r="J48" s="13"/>
      <c r="K48" s="13"/>
      <c r="L48" s="6">
        <v>39</v>
      </c>
      <c r="M48" s="4" t="s">
        <v>131</v>
      </c>
      <c r="O48" s="49">
        <f>+Teams!AH34</f>
        <v>0</v>
      </c>
      <c r="P48" s="13"/>
      <c r="Q48" s="55">
        <f>+Teams!AH36</f>
        <v>3</v>
      </c>
      <c r="R48" s="13"/>
      <c r="S48" s="13"/>
      <c r="T48" s="16">
        <f t="shared" si="1"/>
        <v>3</v>
      </c>
      <c r="U48"/>
    </row>
    <row r="49" spans="1:21" x14ac:dyDescent="0.25">
      <c r="A49" s="6">
        <v>40</v>
      </c>
      <c r="B49" s="4" t="s">
        <v>83</v>
      </c>
      <c r="D49" s="49">
        <f>+Teams!P34</f>
        <v>16</v>
      </c>
      <c r="E49" s="13"/>
      <c r="F49" s="55">
        <f>+Teams!P36</f>
        <v>0</v>
      </c>
      <c r="G49" s="13"/>
      <c r="H49" s="13"/>
      <c r="I49" s="16">
        <f t="shared" si="0"/>
        <v>16</v>
      </c>
      <c r="J49" s="13"/>
      <c r="K49" s="13"/>
      <c r="L49" s="6">
        <v>40</v>
      </c>
      <c r="M49" s="4" t="s">
        <v>138</v>
      </c>
      <c r="O49" s="49">
        <f>+Teams!AB34</f>
        <v>0</v>
      </c>
      <c r="P49" s="13"/>
      <c r="Q49" s="55">
        <f>+Teams!AB36</f>
        <v>3</v>
      </c>
      <c r="R49" s="13"/>
      <c r="S49" s="13"/>
      <c r="T49" s="16">
        <f t="shared" si="1"/>
        <v>3</v>
      </c>
      <c r="U49"/>
    </row>
    <row r="50" spans="1:21" x14ac:dyDescent="0.25">
      <c r="A50" s="6">
        <v>41</v>
      </c>
      <c r="B50" s="4" t="s">
        <v>79</v>
      </c>
      <c r="D50" s="49">
        <f>+Teams!J34</f>
        <v>16</v>
      </c>
      <c r="E50" s="13"/>
      <c r="F50" s="55">
        <f>+Teams!J36</f>
        <v>0</v>
      </c>
      <c r="G50" s="13"/>
      <c r="H50" s="13"/>
      <c r="I50" s="16">
        <f t="shared" si="0"/>
        <v>16</v>
      </c>
      <c r="J50" s="13"/>
      <c r="K50" s="13"/>
      <c r="L50" s="6">
        <v>41</v>
      </c>
      <c r="M50" s="4" t="s">
        <v>166</v>
      </c>
      <c r="O50" s="49">
        <f>+Teams!AT34</f>
        <v>0</v>
      </c>
      <c r="P50" s="13"/>
      <c r="Q50" s="55">
        <f>+Teams!AT36</f>
        <v>2</v>
      </c>
      <c r="R50" s="13"/>
      <c r="S50" s="13"/>
      <c r="T50" s="16">
        <f t="shared" si="1"/>
        <v>2</v>
      </c>
      <c r="U50"/>
    </row>
    <row r="51" spans="1:21" x14ac:dyDescent="0.25">
      <c r="A51" s="6">
        <v>42</v>
      </c>
      <c r="B51" s="4" t="s">
        <v>138</v>
      </c>
      <c r="D51" s="49">
        <f>+Teams!AB34</f>
        <v>0</v>
      </c>
      <c r="E51" s="13"/>
      <c r="F51" s="55">
        <f>+Teams!AB36</f>
        <v>3</v>
      </c>
      <c r="G51" s="13"/>
      <c r="H51" s="13"/>
      <c r="I51" s="16">
        <f t="shared" si="0"/>
        <v>3</v>
      </c>
      <c r="J51" s="13"/>
      <c r="K51" s="13"/>
      <c r="L51" s="6">
        <v>42</v>
      </c>
      <c r="M51" s="4" t="s">
        <v>125</v>
      </c>
      <c r="O51" s="49">
        <f>+Teams!AD34</f>
        <v>0</v>
      </c>
      <c r="P51" s="13"/>
      <c r="Q51" s="55">
        <f>+Teams!AD36</f>
        <v>2</v>
      </c>
      <c r="R51" s="13"/>
      <c r="S51" s="13"/>
      <c r="T51" s="16">
        <f t="shared" si="1"/>
        <v>2</v>
      </c>
      <c r="U51"/>
    </row>
    <row r="52" spans="1:21" x14ac:dyDescent="0.25">
      <c r="A52" s="6">
        <v>43</v>
      </c>
      <c r="B52" s="4" t="s">
        <v>78</v>
      </c>
      <c r="D52" s="49">
        <f>+Teams!I34</f>
        <v>9</v>
      </c>
      <c r="E52" s="13"/>
      <c r="F52" s="55">
        <f>+Teams!I36</f>
        <v>0</v>
      </c>
      <c r="G52" s="13"/>
      <c r="H52" s="13"/>
      <c r="I52" s="16">
        <f t="shared" si="0"/>
        <v>9</v>
      </c>
      <c r="J52" s="13"/>
      <c r="K52" s="13"/>
      <c r="L52" s="6">
        <v>43</v>
      </c>
      <c r="M52" s="4" t="s">
        <v>126</v>
      </c>
      <c r="O52" s="49">
        <f>+Teams!AE34</f>
        <v>0</v>
      </c>
      <c r="P52" s="13"/>
      <c r="Q52" s="55">
        <f>+Teams!AE36</f>
        <v>2</v>
      </c>
      <c r="R52" s="13"/>
      <c r="S52" s="13"/>
      <c r="T52" s="16">
        <f t="shared" si="1"/>
        <v>2</v>
      </c>
      <c r="U52"/>
    </row>
    <row r="53" spans="1:21" x14ac:dyDescent="0.25">
      <c r="D53" s="13"/>
      <c r="E53" s="13"/>
      <c r="F53" s="13"/>
      <c r="G53" s="13"/>
      <c r="H53" s="13"/>
      <c r="I53" s="13"/>
      <c r="J53" s="13"/>
      <c r="K53" s="13"/>
      <c r="O53" s="13"/>
      <c r="P53" s="13"/>
      <c r="Q53" s="13"/>
      <c r="R53" s="13"/>
      <c r="S53" s="13"/>
      <c r="T53" s="13"/>
      <c r="U53"/>
    </row>
    <row r="54" spans="1:21" ht="22" thickBot="1" x14ac:dyDescent="0.3">
      <c r="D54" s="22">
        <f>SUM(D10:D52)</f>
        <v>270</v>
      </c>
      <c r="E54" s="13"/>
      <c r="F54" s="22">
        <f>SUM(F10:F52)</f>
        <v>72</v>
      </c>
      <c r="G54" s="13"/>
      <c r="H54" s="13"/>
      <c r="I54" s="22">
        <f>SUM(I10:I52)</f>
        <v>342</v>
      </c>
      <c r="J54" s="13"/>
      <c r="K54" s="13"/>
      <c r="O54" s="22">
        <f>SUM(O10:O52)</f>
        <v>270</v>
      </c>
      <c r="P54" s="13"/>
      <c r="Q54" s="22">
        <f>SUM(Q10:Q52)</f>
        <v>72</v>
      </c>
      <c r="R54" s="13"/>
      <c r="S54" s="13"/>
      <c r="T54" s="22">
        <f>SUM(T10:T52)</f>
        <v>342</v>
      </c>
      <c r="U54"/>
    </row>
    <row r="55" spans="1:21" ht="22" thickTop="1" x14ac:dyDescent="0.25">
      <c r="D55" s="13"/>
      <c r="E55" s="13"/>
      <c r="F55" s="13"/>
      <c r="G55" s="13"/>
      <c r="H55" s="13"/>
      <c r="I55" s="13"/>
      <c r="J55" s="13"/>
      <c r="K55" s="13"/>
      <c r="O55" s="13"/>
      <c r="P55" s="13"/>
      <c r="Q55" s="13"/>
      <c r="R55" s="13"/>
      <c r="S55" s="13"/>
      <c r="T55" s="13"/>
      <c r="U55"/>
    </row>
    <row r="56" spans="1:21" x14ac:dyDescent="0.25">
      <c r="D56" s="13"/>
      <c r="E56" s="13"/>
      <c r="F56" s="13"/>
      <c r="G56" s="13"/>
      <c r="H56" s="13"/>
      <c r="I56" s="13"/>
      <c r="J56" s="13"/>
      <c r="K56" s="13"/>
      <c r="O56" s="13"/>
      <c r="P56" s="13"/>
      <c r="Q56" s="13"/>
      <c r="R56" s="13"/>
      <c r="S56" s="13"/>
      <c r="T56" s="13"/>
      <c r="U56"/>
    </row>
    <row r="57" spans="1:21" x14ac:dyDescent="0.25">
      <c r="B57" s="26"/>
      <c r="D57" s="13"/>
      <c r="E57" s="13"/>
      <c r="F57" s="13"/>
      <c r="G57" s="13"/>
      <c r="H57" s="13"/>
      <c r="I57" s="13"/>
      <c r="J57" s="13"/>
      <c r="K57" s="13"/>
      <c r="L57" s="13"/>
      <c r="U57"/>
    </row>
    <row r="58" spans="1:21" x14ac:dyDescent="0.25">
      <c r="D58" s="13"/>
      <c r="E58" s="13"/>
      <c r="F58" s="13"/>
      <c r="G58" s="13"/>
      <c r="H58" s="13"/>
      <c r="I58" s="13"/>
      <c r="J58" s="13"/>
      <c r="K58" s="13"/>
      <c r="L58" s="13"/>
      <c r="U58"/>
    </row>
    <row r="59" spans="1:21" x14ac:dyDescent="0.25">
      <c r="D59" s="13"/>
      <c r="E59" s="13"/>
      <c r="F59" s="13"/>
      <c r="G59" s="13"/>
      <c r="H59" s="13"/>
      <c r="I59" s="13"/>
      <c r="J59" s="13"/>
      <c r="K59" s="13"/>
      <c r="L59" s="13"/>
      <c r="U59"/>
    </row>
    <row r="60" spans="1:21" x14ac:dyDescent="0.25">
      <c r="D60" s="13"/>
      <c r="E60" s="13"/>
      <c r="F60" s="13"/>
      <c r="G60" s="13"/>
      <c r="H60" s="13"/>
      <c r="I60" s="13"/>
      <c r="J60" s="13"/>
      <c r="K60" s="13"/>
      <c r="L60" s="13"/>
      <c r="U60"/>
    </row>
    <row r="61" spans="1:21" x14ac:dyDescent="0.25">
      <c r="D61" s="13"/>
      <c r="E61" s="13"/>
      <c r="F61" s="13"/>
      <c r="G61" s="13"/>
      <c r="H61" s="13"/>
      <c r="I61" s="13"/>
      <c r="J61" s="13"/>
      <c r="K61" s="13"/>
      <c r="L61" s="13"/>
      <c r="U61"/>
    </row>
  </sheetData>
  <sortState xmlns:xlrd2="http://schemas.microsoft.com/office/spreadsheetml/2017/richdata2" ref="M10:T52">
    <sortCondition descending="1" ref="O10:O52"/>
    <sortCondition descending="1" ref="T10:T52"/>
    <sortCondition descending="1" ref="Q10:Q52"/>
    <sortCondition ref="M10:M5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D527C-9031-420B-9FA7-BC9F6EB27793}">
  <dimension ref="A1:BC81"/>
  <sheetViews>
    <sheetView topLeftCell="B18" workbookViewId="0">
      <selection activeCell="S30" sqref="S30"/>
    </sheetView>
  </sheetViews>
  <sheetFormatPr baseColWidth="10" defaultColWidth="8.83203125" defaultRowHeight="21" x14ac:dyDescent="0.25"/>
  <cols>
    <col min="1" max="1" width="9.1640625" style="27" bestFit="1" customWidth="1"/>
    <col min="2" max="2" width="33.83203125" style="27" bestFit="1" customWidth="1"/>
    <col min="3" max="3" width="27.33203125" style="27" bestFit="1" customWidth="1"/>
    <col min="4" max="44" width="5.6640625" style="6" customWidth="1"/>
    <col min="45" max="45" width="8.83203125" style="6"/>
    <col min="46" max="46" width="15" style="6" bestFit="1" customWidth="1"/>
    <col min="47" max="47" width="8.83203125" style="27"/>
  </cols>
  <sheetData>
    <row r="1" spans="1:55" ht="24" x14ac:dyDescent="0.3">
      <c r="A1" s="34" t="s">
        <v>71</v>
      </c>
    </row>
    <row r="2" spans="1:55" ht="24" x14ac:dyDescent="0.3">
      <c r="A2" s="35"/>
    </row>
    <row r="3" spans="1:55" ht="24" x14ac:dyDescent="0.3">
      <c r="A3" s="34" t="s">
        <v>48</v>
      </c>
    </row>
    <row r="4" spans="1:55" ht="24" x14ac:dyDescent="0.3">
      <c r="A4" s="35"/>
    </row>
    <row r="5" spans="1:55" ht="24" x14ac:dyDescent="0.3">
      <c r="A5" s="34" t="s">
        <v>27</v>
      </c>
    </row>
    <row r="8" spans="1:55" s="3" customFormat="1" ht="154" x14ac:dyDescent="0.25">
      <c r="A8" s="31"/>
      <c r="B8" s="31"/>
      <c r="C8" s="31"/>
      <c r="D8" s="40" t="s">
        <v>107</v>
      </c>
      <c r="E8" s="58" t="s">
        <v>74</v>
      </c>
      <c r="F8" s="58"/>
      <c r="G8" s="58"/>
      <c r="H8" s="40" t="s">
        <v>91</v>
      </c>
      <c r="I8" s="40" t="s">
        <v>92</v>
      </c>
      <c r="J8" s="40" t="s">
        <v>94</v>
      </c>
      <c r="K8" s="40" t="s">
        <v>99</v>
      </c>
      <c r="L8" s="40" t="s">
        <v>110</v>
      </c>
      <c r="M8" s="40" t="s">
        <v>137</v>
      </c>
      <c r="N8" s="58" t="s">
        <v>100</v>
      </c>
      <c r="O8" s="58"/>
      <c r="P8" s="58"/>
      <c r="Q8" s="40" t="s">
        <v>98</v>
      </c>
      <c r="R8" s="40" t="s">
        <v>104</v>
      </c>
      <c r="S8" s="40" t="s">
        <v>127</v>
      </c>
      <c r="T8" s="40" t="s">
        <v>129</v>
      </c>
      <c r="U8" s="40" t="s">
        <v>97</v>
      </c>
      <c r="V8" s="40" t="s">
        <v>132</v>
      </c>
      <c r="W8" s="40" t="s">
        <v>136</v>
      </c>
      <c r="X8" s="40" t="s">
        <v>93</v>
      </c>
      <c r="Y8" s="40" t="s">
        <v>121</v>
      </c>
      <c r="Z8" s="40" t="s">
        <v>144</v>
      </c>
      <c r="AA8" s="40" t="s">
        <v>134</v>
      </c>
      <c r="AB8" s="40" t="s">
        <v>143</v>
      </c>
      <c r="AC8" s="40" t="s">
        <v>128</v>
      </c>
      <c r="AD8" s="40" t="s">
        <v>163</v>
      </c>
      <c r="AE8" s="40" t="s">
        <v>151</v>
      </c>
      <c r="AF8" s="40"/>
      <c r="AG8" s="40"/>
      <c r="AH8" s="40"/>
      <c r="AI8" s="40"/>
      <c r="AJ8" s="40"/>
      <c r="AK8" s="40"/>
      <c r="AL8" s="40"/>
      <c r="AM8" s="40"/>
      <c r="AN8" s="40"/>
      <c r="AO8" s="58"/>
      <c r="AP8" s="58"/>
      <c r="AQ8" s="58"/>
      <c r="AR8" s="58"/>
      <c r="AS8" s="40"/>
      <c r="AT8" s="19" t="s">
        <v>12</v>
      </c>
      <c r="AU8" s="31"/>
    </row>
    <row r="9" spans="1:55" ht="39" x14ac:dyDescent="0.25">
      <c r="A9" s="28"/>
      <c r="B9" s="28" t="s">
        <v>0</v>
      </c>
      <c r="C9" s="28" t="s">
        <v>2</v>
      </c>
      <c r="D9" s="40" t="s">
        <v>12</v>
      </c>
      <c r="E9" s="40" t="s">
        <v>12</v>
      </c>
      <c r="F9" s="41" t="s">
        <v>13</v>
      </c>
      <c r="G9" s="47" t="s">
        <v>115</v>
      </c>
      <c r="H9" s="40" t="s">
        <v>12</v>
      </c>
      <c r="I9" s="40" t="s">
        <v>12</v>
      </c>
      <c r="J9" s="40" t="s">
        <v>12</v>
      </c>
      <c r="K9" s="40" t="s">
        <v>12</v>
      </c>
      <c r="L9" s="40" t="s">
        <v>12</v>
      </c>
      <c r="M9" s="40" t="s">
        <v>12</v>
      </c>
      <c r="N9" s="40" t="s">
        <v>12</v>
      </c>
      <c r="O9" s="41" t="s">
        <v>13</v>
      </c>
      <c r="P9" s="47" t="s">
        <v>115</v>
      </c>
      <c r="Q9" s="40" t="s">
        <v>12</v>
      </c>
      <c r="R9" s="40" t="s">
        <v>12</v>
      </c>
      <c r="S9" s="40" t="s">
        <v>12</v>
      </c>
      <c r="T9" s="47" t="s">
        <v>115</v>
      </c>
      <c r="U9" s="40" t="s">
        <v>12</v>
      </c>
      <c r="V9" s="41" t="s">
        <v>13</v>
      </c>
      <c r="W9" s="40" t="s">
        <v>12</v>
      </c>
      <c r="X9" s="40" t="s">
        <v>12</v>
      </c>
      <c r="Y9" s="40" t="s">
        <v>12</v>
      </c>
      <c r="Z9" s="40" t="s">
        <v>12</v>
      </c>
      <c r="AA9" s="40" t="s">
        <v>12</v>
      </c>
      <c r="AB9" s="40" t="s">
        <v>12</v>
      </c>
      <c r="AC9" s="40" t="s">
        <v>12</v>
      </c>
      <c r="AD9" s="40" t="s">
        <v>12</v>
      </c>
      <c r="AE9" s="40" t="s">
        <v>12</v>
      </c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19" t="s">
        <v>41</v>
      </c>
    </row>
    <row r="11" spans="1:55" x14ac:dyDescent="0.25">
      <c r="A11" s="29">
        <v>1</v>
      </c>
      <c r="B11" s="37">
        <v>44807</v>
      </c>
      <c r="C11" s="6" t="s">
        <v>49</v>
      </c>
      <c r="D11" s="13">
        <v>1</v>
      </c>
      <c r="E11" s="13"/>
      <c r="F11" s="38">
        <v>4</v>
      </c>
      <c r="G11" s="13"/>
      <c r="H11" s="13">
        <v>1</v>
      </c>
      <c r="I11" s="21">
        <v>3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>
        <f>+D11+H11+I11</f>
        <v>5</v>
      </c>
    </row>
    <row r="12" spans="1:55" x14ac:dyDescent="0.25">
      <c r="A12" s="29">
        <v>2</v>
      </c>
      <c r="B12" s="37">
        <f>+B11+14</f>
        <v>44821</v>
      </c>
      <c r="C12" s="6" t="s">
        <v>51</v>
      </c>
      <c r="D12" s="13">
        <v>1</v>
      </c>
      <c r="E12" s="13"/>
      <c r="F12" s="38">
        <v>4</v>
      </c>
      <c r="G12" s="48">
        <v>2</v>
      </c>
      <c r="H12" s="13">
        <v>1</v>
      </c>
      <c r="I12" s="13"/>
      <c r="J12" s="13">
        <v>1</v>
      </c>
      <c r="K12" s="13">
        <v>1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29"/>
      <c r="AV12" s="2"/>
      <c r="AW12" s="2"/>
      <c r="AX12" s="2"/>
      <c r="AY12" s="2"/>
      <c r="AZ12" s="2"/>
      <c r="BA12" s="2"/>
      <c r="BB12" s="2"/>
      <c r="BC12" s="2"/>
    </row>
    <row r="13" spans="1:55" x14ac:dyDescent="0.25">
      <c r="A13" s="29">
        <v>3</v>
      </c>
      <c r="B13" s="37">
        <f>+B12+7</f>
        <v>44828</v>
      </c>
      <c r="C13" s="6" t="s">
        <v>55</v>
      </c>
      <c r="D13" s="13"/>
      <c r="E13" s="13"/>
      <c r="F13" s="38">
        <v>4</v>
      </c>
      <c r="G13" s="13"/>
      <c r="H13" s="13">
        <v>1</v>
      </c>
      <c r="I13" s="13"/>
      <c r="J13" s="13">
        <v>2</v>
      </c>
      <c r="K13" s="13">
        <v>2</v>
      </c>
      <c r="L13" s="13">
        <v>1</v>
      </c>
      <c r="M13" s="13">
        <v>1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29"/>
      <c r="AV13" s="2"/>
      <c r="AW13" s="2"/>
      <c r="AX13" s="2"/>
      <c r="AY13" s="2"/>
      <c r="AZ13" s="2"/>
      <c r="BA13" s="2"/>
      <c r="BB13" s="2"/>
      <c r="BC13" s="2"/>
    </row>
    <row r="14" spans="1:55" x14ac:dyDescent="0.25">
      <c r="A14" s="29">
        <v>4</v>
      </c>
      <c r="B14" s="37">
        <f t="shared" ref="B14:B16" si="0">+B13+7</f>
        <v>44835</v>
      </c>
      <c r="C14" s="6" t="s">
        <v>56</v>
      </c>
      <c r="D14" s="13"/>
      <c r="E14" s="13"/>
      <c r="F14" s="38">
        <v>4</v>
      </c>
      <c r="G14" s="13"/>
      <c r="H14" s="13">
        <v>2</v>
      </c>
      <c r="I14" s="13"/>
      <c r="J14" s="13">
        <v>1</v>
      </c>
      <c r="K14" s="13">
        <v>1</v>
      </c>
      <c r="L14" s="13"/>
      <c r="M14" s="13"/>
      <c r="N14" s="13">
        <v>1</v>
      </c>
      <c r="O14" s="13"/>
      <c r="P14" s="13"/>
      <c r="Q14" s="13">
        <v>1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29"/>
      <c r="AV14" s="2"/>
      <c r="AW14" s="2"/>
      <c r="AX14" s="2"/>
      <c r="AY14" s="2"/>
      <c r="AZ14" s="2"/>
      <c r="BA14" s="2"/>
      <c r="BB14" s="2"/>
      <c r="BC14" s="2"/>
    </row>
    <row r="15" spans="1:55" x14ac:dyDescent="0.25">
      <c r="A15" s="29">
        <v>5</v>
      </c>
      <c r="B15" s="37">
        <f t="shared" si="0"/>
        <v>44842</v>
      </c>
      <c r="C15" s="6" t="s">
        <v>58</v>
      </c>
      <c r="D15" s="13"/>
      <c r="E15" s="13"/>
      <c r="F15" s="13"/>
      <c r="G15" s="13"/>
      <c r="H15" s="13"/>
      <c r="I15" s="13"/>
      <c r="J15" s="13">
        <v>1</v>
      </c>
      <c r="K15" s="13">
        <v>2</v>
      </c>
      <c r="L15" s="13"/>
      <c r="M15" s="13"/>
      <c r="N15" s="13"/>
      <c r="O15" s="38">
        <v>1</v>
      </c>
      <c r="P15" s="13"/>
      <c r="Q15" s="13">
        <v>1</v>
      </c>
      <c r="R15" s="13">
        <v>1</v>
      </c>
      <c r="S15" s="13">
        <v>1</v>
      </c>
      <c r="T15" s="48">
        <v>1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29"/>
      <c r="AV15" s="2"/>
      <c r="AW15" s="2"/>
      <c r="AX15" s="2"/>
      <c r="AY15" s="2"/>
      <c r="AZ15" s="2"/>
      <c r="BA15" s="2"/>
      <c r="BB15" s="2"/>
      <c r="BC15" s="2"/>
    </row>
    <row r="16" spans="1:55" x14ac:dyDescent="0.25">
      <c r="A16" s="29">
        <v>6</v>
      </c>
      <c r="B16" s="37">
        <f t="shared" si="0"/>
        <v>44849</v>
      </c>
      <c r="C16" s="6" t="s">
        <v>59</v>
      </c>
      <c r="D16" s="13"/>
      <c r="E16" s="13"/>
      <c r="F16" s="13"/>
      <c r="G16" s="13"/>
      <c r="H16" s="13"/>
      <c r="I16" s="13">
        <v>1</v>
      </c>
      <c r="J16" s="13">
        <v>1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>
        <v>1</v>
      </c>
      <c r="V16" s="38">
        <v>1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29"/>
      <c r="AV16" s="2"/>
      <c r="AW16" s="2"/>
      <c r="AX16" s="2"/>
      <c r="AY16" s="2"/>
      <c r="AZ16" s="2"/>
      <c r="BA16" s="2"/>
      <c r="BB16" s="2"/>
      <c r="BC16" s="2"/>
    </row>
    <row r="17" spans="1:55" x14ac:dyDescent="0.25">
      <c r="A17" s="29">
        <v>7</v>
      </c>
      <c r="B17" s="37">
        <f>+B16+7</f>
        <v>44856</v>
      </c>
      <c r="C17" s="6" t="s">
        <v>60</v>
      </c>
      <c r="D17" s="13"/>
      <c r="E17" s="13"/>
      <c r="F17" s="13"/>
      <c r="G17" s="13"/>
      <c r="H17" s="13">
        <v>1</v>
      </c>
      <c r="I17" s="13"/>
      <c r="J17" s="13"/>
      <c r="K17" s="13"/>
      <c r="L17" s="13"/>
      <c r="M17" s="13"/>
      <c r="N17" s="13"/>
      <c r="O17" s="13"/>
      <c r="P17" s="13"/>
      <c r="Q17" s="13">
        <v>1</v>
      </c>
      <c r="R17" s="13"/>
      <c r="S17" s="13"/>
      <c r="T17" s="13"/>
      <c r="U17" s="13">
        <v>1</v>
      </c>
      <c r="V17" s="38">
        <v>4</v>
      </c>
      <c r="W17" s="13">
        <v>1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29"/>
      <c r="AV17" s="2"/>
      <c r="AW17" s="2"/>
      <c r="AX17" s="2"/>
      <c r="AY17" s="2"/>
      <c r="AZ17" s="2"/>
      <c r="BA17" s="2"/>
      <c r="BB17" s="2"/>
      <c r="BC17" s="2"/>
    </row>
    <row r="18" spans="1:55" x14ac:dyDescent="0.25">
      <c r="A18" s="29">
        <v>8</v>
      </c>
      <c r="B18" s="37">
        <f>+B17+7</f>
        <v>44863</v>
      </c>
      <c r="C18" s="6" t="s">
        <v>54</v>
      </c>
      <c r="D18" s="13"/>
      <c r="E18" s="13"/>
      <c r="F18" s="13"/>
      <c r="G18" s="13"/>
      <c r="H18" s="13"/>
      <c r="I18" s="13">
        <v>2</v>
      </c>
      <c r="J18" s="13">
        <v>1</v>
      </c>
      <c r="K18" s="13"/>
      <c r="L18" s="13">
        <v>2</v>
      </c>
      <c r="M18" s="13"/>
      <c r="N18" s="13"/>
      <c r="O18" s="13"/>
      <c r="P18" s="13"/>
      <c r="Q18" s="13"/>
      <c r="R18" s="13">
        <v>2</v>
      </c>
      <c r="S18" s="13"/>
      <c r="T18" s="13"/>
      <c r="U18" s="13">
        <v>1</v>
      </c>
      <c r="V18" s="38">
        <v>8</v>
      </c>
      <c r="W18" s="13"/>
      <c r="X18" s="13">
        <v>1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29"/>
      <c r="AV18" s="2"/>
      <c r="AW18" s="2"/>
      <c r="AX18" s="2"/>
      <c r="AY18" s="2"/>
      <c r="AZ18" s="2"/>
      <c r="BA18" s="2"/>
      <c r="BB18" s="2"/>
      <c r="BC18" s="2"/>
    </row>
    <row r="19" spans="1:55" x14ac:dyDescent="0.25">
      <c r="A19" s="29">
        <v>9</v>
      </c>
      <c r="B19" s="37">
        <f>+B17+21</f>
        <v>44877</v>
      </c>
      <c r="C19" s="6" t="s">
        <v>62</v>
      </c>
      <c r="D19" s="13"/>
      <c r="E19" s="13"/>
      <c r="F19" s="13"/>
      <c r="G19" s="13"/>
      <c r="H19" s="13"/>
      <c r="I19" s="13"/>
      <c r="J19" s="13"/>
      <c r="K19" s="13">
        <v>1</v>
      </c>
      <c r="L19" s="13">
        <v>1</v>
      </c>
      <c r="M19" s="13"/>
      <c r="N19" s="13"/>
      <c r="O19" s="13"/>
      <c r="P19" s="13"/>
      <c r="Q19" s="13"/>
      <c r="R19" s="13"/>
      <c r="S19" s="13"/>
      <c r="T19" s="48">
        <v>1</v>
      </c>
      <c r="U19" s="13"/>
      <c r="V19" s="38">
        <v>1</v>
      </c>
      <c r="W19" s="13"/>
      <c r="X19" s="13">
        <v>1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29"/>
      <c r="AV19" s="2"/>
      <c r="AW19" s="2"/>
      <c r="AX19" s="2"/>
      <c r="AY19" s="2"/>
      <c r="AZ19" s="2"/>
      <c r="BA19" s="2"/>
      <c r="BB19" s="2"/>
      <c r="BC19" s="2"/>
    </row>
    <row r="20" spans="1:55" x14ac:dyDescent="0.25">
      <c r="A20" s="29">
        <v>10</v>
      </c>
      <c r="B20" s="37">
        <f>+B19+21</f>
        <v>44898</v>
      </c>
      <c r="C20" s="6" t="s">
        <v>65</v>
      </c>
      <c r="D20" s="13"/>
      <c r="E20" s="13"/>
      <c r="F20" s="13"/>
      <c r="G20" s="13"/>
      <c r="H20" s="13"/>
      <c r="I20" s="13"/>
      <c r="J20" s="13">
        <v>2</v>
      </c>
      <c r="K20" s="13"/>
      <c r="L20" s="13"/>
      <c r="M20" s="13"/>
      <c r="N20" s="13"/>
      <c r="O20" s="38">
        <v>3</v>
      </c>
      <c r="P20" s="48">
        <v>1</v>
      </c>
      <c r="Q20" s="13"/>
      <c r="R20" s="13"/>
      <c r="S20" s="13"/>
      <c r="T20" s="13"/>
      <c r="U20" s="13"/>
      <c r="V20" s="13"/>
      <c r="W20" s="13"/>
      <c r="X20" s="13"/>
      <c r="Y20" s="13">
        <v>1</v>
      </c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29"/>
      <c r="AV20" s="2"/>
      <c r="AW20" s="2"/>
      <c r="AX20" s="2"/>
      <c r="AY20" s="2"/>
      <c r="AZ20" s="2"/>
      <c r="BA20" s="2"/>
      <c r="BB20" s="2"/>
      <c r="BC20" s="2"/>
    </row>
    <row r="21" spans="1:55" x14ac:dyDescent="0.25">
      <c r="A21" s="29">
        <v>11</v>
      </c>
      <c r="B21" s="37">
        <f>+B20+35</f>
        <v>44933</v>
      </c>
      <c r="C21" s="15" t="s">
        <v>51</v>
      </c>
      <c r="D21" s="13"/>
      <c r="E21" s="13"/>
      <c r="F21" s="13"/>
      <c r="G21" s="13"/>
      <c r="H21" s="13">
        <v>1</v>
      </c>
      <c r="I21" s="13">
        <v>1</v>
      </c>
      <c r="J21" s="13"/>
      <c r="K21" s="13"/>
      <c r="L21" s="13"/>
      <c r="M21" s="13"/>
      <c r="N21" s="13"/>
      <c r="O21" s="38">
        <v>3</v>
      </c>
      <c r="P21" s="48">
        <v>1</v>
      </c>
      <c r="Q21" s="13"/>
      <c r="R21" s="13"/>
      <c r="S21" s="13"/>
      <c r="T21" s="13"/>
      <c r="U21" s="13"/>
      <c r="V21" s="13"/>
      <c r="W21" s="13"/>
      <c r="X21" s="13"/>
      <c r="Y21" s="13"/>
      <c r="Z21" s="13">
        <v>1</v>
      </c>
      <c r="AA21" s="13">
        <v>1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29"/>
      <c r="AV21" s="2"/>
      <c r="AW21" s="2"/>
      <c r="AX21" s="2"/>
      <c r="AY21" s="2"/>
      <c r="AZ21" s="2"/>
      <c r="BA21" s="2"/>
      <c r="BB21" s="2"/>
      <c r="BC21" s="2"/>
    </row>
    <row r="22" spans="1:55" x14ac:dyDescent="0.25">
      <c r="A22" s="29">
        <v>12</v>
      </c>
      <c r="B22" s="37">
        <f t="shared" ref="B22:B23" si="1">+B21+7</f>
        <v>44940</v>
      </c>
      <c r="C22" s="15" t="s">
        <v>55</v>
      </c>
      <c r="D22" s="13"/>
      <c r="E22" s="13"/>
      <c r="F22" s="13"/>
      <c r="G22" s="13"/>
      <c r="H22" s="13">
        <v>1</v>
      </c>
      <c r="I22" s="13"/>
      <c r="J22" s="13"/>
      <c r="K22" s="13">
        <v>1</v>
      </c>
      <c r="L22" s="13"/>
      <c r="M22" s="13"/>
      <c r="N22" s="13"/>
      <c r="O22" s="38">
        <v>1</v>
      </c>
      <c r="P22" s="13"/>
      <c r="Q22" s="13"/>
      <c r="R22" s="13"/>
      <c r="S22" s="13"/>
      <c r="T22" s="13"/>
      <c r="U22" s="13">
        <v>1</v>
      </c>
      <c r="V22" s="13"/>
      <c r="W22" s="13"/>
      <c r="X22" s="13"/>
      <c r="Y22" s="13"/>
      <c r="Z22" s="13">
        <v>1</v>
      </c>
      <c r="AA22" s="13"/>
      <c r="AB22" s="13">
        <v>1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29"/>
      <c r="AV22" s="2"/>
      <c r="AW22" s="2"/>
      <c r="AX22" s="2"/>
      <c r="AY22" s="2"/>
      <c r="AZ22" s="2"/>
      <c r="BA22" s="2"/>
      <c r="BB22" s="2"/>
      <c r="BC22" s="2"/>
    </row>
    <row r="23" spans="1:55" x14ac:dyDescent="0.25">
      <c r="A23" s="29">
        <v>13</v>
      </c>
      <c r="B23" s="37">
        <f t="shared" si="1"/>
        <v>44947</v>
      </c>
      <c r="C23" s="15" t="s">
        <v>56</v>
      </c>
      <c r="D23" s="13"/>
      <c r="E23" s="13"/>
      <c r="F23" s="13"/>
      <c r="G23" s="13"/>
      <c r="H23" s="13">
        <v>1</v>
      </c>
      <c r="I23" s="13"/>
      <c r="J23" s="13"/>
      <c r="K23" s="13">
        <v>1</v>
      </c>
      <c r="L23" s="13"/>
      <c r="M23" s="13"/>
      <c r="N23" s="13">
        <v>1</v>
      </c>
      <c r="O23" s="38">
        <v>4</v>
      </c>
      <c r="P23" s="48">
        <v>1</v>
      </c>
      <c r="Q23" s="13"/>
      <c r="R23" s="13"/>
      <c r="S23" s="13"/>
      <c r="T23" s="13"/>
      <c r="U23" s="13"/>
      <c r="V23" s="13"/>
      <c r="W23" s="13"/>
      <c r="X23" s="13">
        <v>1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29"/>
      <c r="AV23" s="2"/>
      <c r="AW23" s="2"/>
      <c r="AX23" s="2"/>
      <c r="AY23" s="2"/>
      <c r="AZ23" s="2"/>
      <c r="BA23" s="2"/>
      <c r="BB23" s="2"/>
      <c r="BC23" s="2"/>
    </row>
    <row r="24" spans="1:55" x14ac:dyDescent="0.25">
      <c r="A24" s="29">
        <v>14</v>
      </c>
      <c r="B24" s="37">
        <f>+B23+14</f>
        <v>44961</v>
      </c>
      <c r="C24" s="15" t="s">
        <v>63</v>
      </c>
      <c r="D24" s="13">
        <v>1</v>
      </c>
      <c r="E24" s="13"/>
      <c r="F24" s="13"/>
      <c r="G24" s="13"/>
      <c r="H24" s="13"/>
      <c r="I24" s="13"/>
      <c r="J24" s="13">
        <v>1</v>
      </c>
      <c r="K24" s="13">
        <v>1</v>
      </c>
      <c r="L24" s="13"/>
      <c r="M24" s="13"/>
      <c r="N24" s="13"/>
      <c r="O24" s="38">
        <v>1</v>
      </c>
      <c r="P24" s="13"/>
      <c r="Q24" s="13"/>
      <c r="R24" s="13"/>
      <c r="S24" s="13"/>
      <c r="T24" s="13"/>
      <c r="U24" s="13">
        <v>1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29"/>
      <c r="AV24" s="2"/>
      <c r="AW24" s="2"/>
      <c r="AX24" s="2"/>
      <c r="AY24" s="2"/>
      <c r="AZ24" s="2"/>
      <c r="BA24" s="2"/>
      <c r="BB24" s="2"/>
      <c r="BC24" s="2"/>
    </row>
    <row r="25" spans="1:55" x14ac:dyDescent="0.25">
      <c r="A25" s="29">
        <v>15</v>
      </c>
      <c r="B25" s="37">
        <f>+B24+14</f>
        <v>44975</v>
      </c>
      <c r="C25" s="6" t="s">
        <v>59</v>
      </c>
      <c r="D25" s="13"/>
      <c r="E25" s="13"/>
      <c r="F25" s="13"/>
      <c r="G25" s="13"/>
      <c r="H25" s="13">
        <v>1</v>
      </c>
      <c r="I25" s="13"/>
      <c r="J25" s="13">
        <v>1</v>
      </c>
      <c r="K25" s="13"/>
      <c r="L25" s="13"/>
      <c r="M25" s="13"/>
      <c r="N25" s="13"/>
      <c r="O25" s="38">
        <v>1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29"/>
      <c r="AV25" s="2"/>
      <c r="AW25" s="2"/>
      <c r="AX25" s="2"/>
      <c r="AY25" s="2"/>
      <c r="AZ25" s="2"/>
      <c r="BA25" s="2"/>
      <c r="BB25" s="2"/>
      <c r="BC25" s="2"/>
    </row>
    <row r="26" spans="1:55" x14ac:dyDescent="0.25">
      <c r="A26" s="29">
        <v>16</v>
      </c>
      <c r="B26" s="37">
        <f>+B25+7</f>
        <v>44982</v>
      </c>
      <c r="C26" s="6" t="s">
        <v>60</v>
      </c>
      <c r="D26" s="13"/>
      <c r="E26" s="13"/>
      <c r="F26" s="13"/>
      <c r="G26" s="13"/>
      <c r="H26" s="13">
        <v>1</v>
      </c>
      <c r="I26" s="13"/>
      <c r="J26" s="13"/>
      <c r="K26" s="13"/>
      <c r="L26" s="13"/>
      <c r="M26" s="13"/>
      <c r="N26" s="13">
        <v>2</v>
      </c>
      <c r="O26" s="38">
        <v>9</v>
      </c>
      <c r="P26" s="13"/>
      <c r="Q26" s="13">
        <v>1</v>
      </c>
      <c r="R26" s="13">
        <v>1</v>
      </c>
      <c r="S26" s="13"/>
      <c r="T26" s="13"/>
      <c r="U26" s="13">
        <v>1</v>
      </c>
      <c r="V26" s="38">
        <v>1</v>
      </c>
      <c r="W26" s="13"/>
      <c r="X26" s="13"/>
      <c r="Y26" s="13"/>
      <c r="Z26" s="13">
        <v>1</v>
      </c>
      <c r="AA26" s="13">
        <v>3</v>
      </c>
      <c r="AB26" s="13"/>
      <c r="AC26" s="13">
        <v>2</v>
      </c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29"/>
      <c r="AV26" s="2"/>
      <c r="AW26" s="2"/>
      <c r="AX26" s="2"/>
      <c r="AY26" s="2"/>
      <c r="AZ26" s="2"/>
      <c r="BA26" s="2"/>
      <c r="BB26" s="2"/>
      <c r="BC26" s="2"/>
    </row>
    <row r="27" spans="1:55" x14ac:dyDescent="0.25">
      <c r="A27" s="29">
        <v>17</v>
      </c>
      <c r="B27" s="37">
        <f>+B26+7</f>
        <v>44989</v>
      </c>
      <c r="C27" s="6" t="s">
        <v>62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38">
        <v>1</v>
      </c>
      <c r="P27" s="13"/>
      <c r="Q27" s="13"/>
      <c r="R27" s="13"/>
      <c r="S27" s="13"/>
      <c r="T27" s="13"/>
      <c r="U27" s="13"/>
      <c r="V27" s="13"/>
      <c r="W27" s="13"/>
      <c r="X27" s="13">
        <v>1</v>
      </c>
      <c r="Y27" s="13"/>
      <c r="Z27" s="13"/>
      <c r="AA27" s="13"/>
      <c r="AB27" s="13"/>
      <c r="AC27" s="13"/>
      <c r="AD27" s="13">
        <v>1</v>
      </c>
      <c r="AE27" s="13">
        <v>1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29"/>
      <c r="AV27" s="2"/>
      <c r="AW27" s="2"/>
      <c r="AX27" s="2"/>
      <c r="AY27" s="2"/>
      <c r="AZ27" s="2"/>
      <c r="BA27" s="2"/>
      <c r="BB27" s="2"/>
      <c r="BC27" s="2"/>
    </row>
    <row r="28" spans="1:55" x14ac:dyDescent="0.25">
      <c r="A28" s="29">
        <v>18</v>
      </c>
      <c r="B28" s="37">
        <f>+B27+7</f>
        <v>44996</v>
      </c>
      <c r="C28" s="6" t="s">
        <v>63</v>
      </c>
      <c r="D28" s="13"/>
      <c r="E28" s="13"/>
      <c r="F28" s="13"/>
      <c r="G28" s="13"/>
      <c r="H28" s="13">
        <v>1</v>
      </c>
      <c r="I28" s="13"/>
      <c r="J28" s="13"/>
      <c r="K28" s="13"/>
      <c r="L28" s="13"/>
      <c r="M28" s="13"/>
      <c r="N28" s="13"/>
      <c r="O28" s="38">
        <v>3</v>
      </c>
      <c r="P28" s="13"/>
      <c r="Q28" s="13"/>
      <c r="R28" s="13"/>
      <c r="S28" s="13"/>
      <c r="T28" s="13"/>
      <c r="U28" s="13">
        <v>1</v>
      </c>
      <c r="V28" s="13"/>
      <c r="W28" s="13"/>
      <c r="X28" s="13"/>
      <c r="Y28" s="13"/>
      <c r="Z28" s="13">
        <v>1</v>
      </c>
      <c r="AA28" s="13"/>
      <c r="AB28" s="13"/>
      <c r="AC28" s="13"/>
      <c r="AD28" s="13">
        <v>1</v>
      </c>
      <c r="AE28" s="13">
        <v>1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29"/>
      <c r="AV28" s="2"/>
      <c r="AW28" s="2"/>
      <c r="AX28" s="2"/>
      <c r="AY28" s="2"/>
      <c r="AZ28" s="2"/>
      <c r="BA28" s="2"/>
      <c r="BB28" s="2"/>
      <c r="BC28" s="2"/>
    </row>
    <row r="29" spans="1:55" x14ac:dyDescent="0.25">
      <c r="A29" s="29">
        <v>19</v>
      </c>
      <c r="B29" s="37">
        <f>+B28+14</f>
        <v>45010</v>
      </c>
      <c r="C29" s="6" t="s">
        <v>65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29"/>
      <c r="AV29" s="2"/>
      <c r="AW29" s="2"/>
      <c r="AX29" s="2"/>
      <c r="AY29" s="2"/>
      <c r="AZ29" s="2"/>
      <c r="BA29" s="2"/>
      <c r="BB29" s="2"/>
      <c r="BC29" s="2"/>
    </row>
    <row r="30" spans="1:55" x14ac:dyDescent="0.25">
      <c r="A30" s="29">
        <v>20</v>
      </c>
      <c r="B30" s="37">
        <f>+B29+7</f>
        <v>45017</v>
      </c>
      <c r="C30" s="6" t="s">
        <v>49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29"/>
      <c r="AV30" s="2"/>
      <c r="AW30" s="2"/>
      <c r="AX30" s="2"/>
      <c r="AY30" s="2"/>
      <c r="AZ30" s="2"/>
      <c r="BA30" s="2"/>
      <c r="BB30" s="2"/>
      <c r="BC30" s="2"/>
    </row>
    <row r="31" spans="1:55" x14ac:dyDescent="0.25">
      <c r="A31" s="29">
        <v>21</v>
      </c>
      <c r="B31" s="37">
        <f>+B30+7</f>
        <v>45024</v>
      </c>
      <c r="C31" s="6" t="s">
        <v>54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29"/>
      <c r="AV31" s="2"/>
      <c r="AW31" s="2"/>
      <c r="AX31" s="2"/>
      <c r="AY31" s="2"/>
      <c r="AZ31" s="2"/>
      <c r="BA31" s="2"/>
      <c r="BB31" s="2"/>
      <c r="BC31" s="2"/>
    </row>
    <row r="32" spans="1:55" x14ac:dyDescent="0.25">
      <c r="A32" s="29">
        <v>22</v>
      </c>
      <c r="B32" s="37">
        <f>+B31+7</f>
        <v>45031</v>
      </c>
      <c r="C32" s="6" t="s">
        <v>58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29"/>
      <c r="AV32" s="2"/>
      <c r="AW32" s="2"/>
      <c r="AX32" s="2"/>
      <c r="AY32" s="2"/>
      <c r="AZ32" s="2"/>
      <c r="BA32" s="2"/>
      <c r="BB32" s="2"/>
      <c r="BC32" s="2"/>
    </row>
    <row r="33" spans="1:55" x14ac:dyDescent="0.25">
      <c r="A33" s="29"/>
      <c r="B33" s="30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29"/>
      <c r="AV33" s="2"/>
      <c r="AW33" s="2"/>
      <c r="AX33" s="2"/>
      <c r="AY33" s="2"/>
      <c r="AZ33" s="2"/>
      <c r="BA33" s="2"/>
      <c r="BB33" s="2"/>
      <c r="BC33" s="2"/>
    </row>
    <row r="34" spans="1:55" x14ac:dyDescent="0.25">
      <c r="A34" s="29"/>
      <c r="B34" s="14" t="s">
        <v>15</v>
      </c>
      <c r="C34" s="6"/>
      <c r="D34" s="13">
        <f>+SUM(D11:D32)</f>
        <v>3</v>
      </c>
      <c r="E34" s="13"/>
      <c r="F34" s="13"/>
      <c r="G34" s="13"/>
      <c r="H34" s="13">
        <f t="shared" ref="H34:X34" si="2">+SUM(H11:H32)</f>
        <v>12</v>
      </c>
      <c r="I34" s="13">
        <f t="shared" si="2"/>
        <v>7</v>
      </c>
      <c r="J34" s="13">
        <f t="shared" si="2"/>
        <v>11</v>
      </c>
      <c r="K34" s="13">
        <f t="shared" si="2"/>
        <v>10</v>
      </c>
      <c r="L34" s="13">
        <f t="shared" si="2"/>
        <v>4</v>
      </c>
      <c r="M34" s="13">
        <f t="shared" si="2"/>
        <v>1</v>
      </c>
      <c r="N34" s="13">
        <f t="shared" si="2"/>
        <v>4</v>
      </c>
      <c r="O34" s="13"/>
      <c r="P34" s="13"/>
      <c r="Q34" s="13">
        <f t="shared" si="2"/>
        <v>4</v>
      </c>
      <c r="R34" s="13">
        <f t="shared" si="2"/>
        <v>4</v>
      </c>
      <c r="S34" s="13">
        <f t="shared" si="2"/>
        <v>1</v>
      </c>
      <c r="T34" s="13"/>
      <c r="U34" s="13">
        <f t="shared" si="2"/>
        <v>7</v>
      </c>
      <c r="V34" s="13"/>
      <c r="W34" s="13">
        <f t="shared" si="2"/>
        <v>1</v>
      </c>
      <c r="X34" s="13">
        <f t="shared" si="2"/>
        <v>4</v>
      </c>
      <c r="Y34" s="13">
        <f t="shared" ref="Y34:Z34" si="3">+SUM(Y11:Y32)</f>
        <v>1</v>
      </c>
      <c r="Z34" s="13">
        <f t="shared" si="3"/>
        <v>4</v>
      </c>
      <c r="AA34" s="13">
        <f t="shared" ref="AA34:AB34" si="4">+SUM(AA11:AA32)</f>
        <v>4</v>
      </c>
      <c r="AB34" s="13">
        <f t="shared" si="4"/>
        <v>1</v>
      </c>
      <c r="AC34" s="13">
        <f t="shared" ref="AC34:AD34" si="5">+SUM(AC11:AC32)</f>
        <v>2</v>
      </c>
      <c r="AD34" s="13">
        <f t="shared" si="5"/>
        <v>2</v>
      </c>
      <c r="AE34" s="13">
        <f t="shared" ref="AE34" si="6">+SUM(AE11:AE32)</f>
        <v>2</v>
      </c>
      <c r="AF34" s="13"/>
      <c r="AG34" s="13">
        <f>SUM(D34:AF34)</f>
        <v>89</v>
      </c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>
        <f>SUM(D34:AR34)</f>
        <v>178</v>
      </c>
      <c r="AU34" s="13"/>
      <c r="AV34" s="13"/>
      <c r="AW34" s="13"/>
      <c r="AX34" s="2"/>
      <c r="AY34" s="2"/>
      <c r="AZ34" s="2"/>
      <c r="BA34" s="2"/>
      <c r="BB34" s="2"/>
      <c r="BC34" s="2"/>
    </row>
    <row r="35" spans="1:55" x14ac:dyDescent="0.25">
      <c r="A35" s="29"/>
      <c r="B35" s="14"/>
      <c r="C35" s="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2"/>
      <c r="AY35" s="2"/>
      <c r="AZ35" s="2"/>
      <c r="BA35" s="2"/>
      <c r="BB35" s="2"/>
      <c r="BC35" s="2"/>
    </row>
    <row r="36" spans="1:55" x14ac:dyDescent="0.25">
      <c r="A36" s="29"/>
      <c r="B36" s="14" t="s">
        <v>16</v>
      </c>
      <c r="C36" s="6"/>
      <c r="D36" s="13"/>
      <c r="E36" s="13"/>
      <c r="F36" s="38">
        <f>+SUM(F11:F32)</f>
        <v>16</v>
      </c>
      <c r="G36" s="13"/>
      <c r="H36" s="13"/>
      <c r="I36" s="13"/>
      <c r="J36" s="13"/>
      <c r="K36" s="13"/>
      <c r="L36" s="13"/>
      <c r="M36" s="13"/>
      <c r="N36" s="13"/>
      <c r="O36" s="38">
        <f>+SUM(O11:O32)</f>
        <v>27</v>
      </c>
      <c r="P36" s="13"/>
      <c r="Q36" s="13"/>
      <c r="R36" s="13"/>
      <c r="S36" s="13"/>
      <c r="T36" s="13"/>
      <c r="U36" s="13"/>
      <c r="V36" s="38">
        <f>+SUM(V11:V32)</f>
        <v>15</v>
      </c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>
        <f>SUM(D36:AF36)</f>
        <v>58</v>
      </c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38">
        <f>SUM(D36:AR36)</f>
        <v>116</v>
      </c>
      <c r="AU36" s="13"/>
      <c r="AV36" s="13"/>
      <c r="AW36" s="13"/>
      <c r="AX36" s="2"/>
      <c r="AY36" s="2"/>
      <c r="AZ36" s="2"/>
      <c r="BA36" s="2"/>
      <c r="BB36" s="2"/>
      <c r="BC36" s="2"/>
    </row>
    <row r="37" spans="1:55" x14ac:dyDescent="0.25">
      <c r="A37" s="29"/>
      <c r="B37" s="14"/>
      <c r="C37" s="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2"/>
      <c r="AY37" s="2"/>
      <c r="AZ37" s="2"/>
      <c r="BA37" s="2"/>
      <c r="BB37" s="2"/>
      <c r="BC37" s="2"/>
    </row>
    <row r="38" spans="1:55" x14ac:dyDescent="0.25">
      <c r="A38" s="29"/>
      <c r="B38" s="14" t="s">
        <v>116</v>
      </c>
      <c r="C38" s="6"/>
      <c r="D38" s="13"/>
      <c r="E38" s="13"/>
      <c r="F38" s="13"/>
      <c r="G38" s="48">
        <f>SUM(G11:G32)</f>
        <v>2</v>
      </c>
      <c r="H38" s="13"/>
      <c r="I38" s="13"/>
      <c r="J38" s="13"/>
      <c r="K38" s="13"/>
      <c r="L38" s="13"/>
      <c r="M38" s="13"/>
      <c r="N38" s="13"/>
      <c r="O38" s="13"/>
      <c r="P38" s="48">
        <f>SUM(P11:P32)</f>
        <v>3</v>
      </c>
      <c r="Q38" s="13"/>
      <c r="R38" s="13"/>
      <c r="S38" s="13"/>
      <c r="T38" s="48">
        <f>SUM(T11:T32)</f>
        <v>2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>
        <f>SUM(D38:AF38)</f>
        <v>7</v>
      </c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2"/>
      <c r="AY38" s="2"/>
      <c r="AZ38" s="2"/>
      <c r="BA38" s="2"/>
      <c r="BB38" s="2"/>
      <c r="BC38" s="2"/>
    </row>
    <row r="39" spans="1:55" x14ac:dyDescent="0.25">
      <c r="A39" s="29"/>
      <c r="B39" s="14"/>
      <c r="C39" s="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2"/>
      <c r="AY39" s="2"/>
      <c r="AZ39" s="2"/>
      <c r="BA39" s="2"/>
      <c r="BB39" s="2"/>
      <c r="BC39" s="2"/>
    </row>
    <row r="40" spans="1:55" ht="22" thickBot="1" x14ac:dyDescent="0.3">
      <c r="A40" s="29"/>
      <c r="B40" s="14" t="s">
        <v>14</v>
      </c>
      <c r="C40" s="6"/>
      <c r="D40" s="22">
        <f>+D34*5</f>
        <v>15</v>
      </c>
      <c r="E40" s="22">
        <f>+SUM(E12:E19)*5</f>
        <v>0</v>
      </c>
      <c r="F40" s="39">
        <f>+F36*2</f>
        <v>32</v>
      </c>
      <c r="G40" s="50">
        <f>+G38*3</f>
        <v>6</v>
      </c>
      <c r="H40" s="22">
        <f>+H34*5</f>
        <v>60</v>
      </c>
      <c r="I40" s="22">
        <f>+I34*5</f>
        <v>35</v>
      </c>
      <c r="J40" s="22">
        <f t="shared" ref="J40:K40" si="7">+J34*5</f>
        <v>55</v>
      </c>
      <c r="K40" s="22">
        <f t="shared" si="7"/>
        <v>50</v>
      </c>
      <c r="L40" s="22">
        <f t="shared" ref="L40:N40" si="8">+L34*5</f>
        <v>20</v>
      </c>
      <c r="M40" s="22">
        <f t="shared" ref="M40" si="9">+M34*5</f>
        <v>5</v>
      </c>
      <c r="N40" s="22">
        <f t="shared" si="8"/>
        <v>20</v>
      </c>
      <c r="O40" s="39">
        <f>+O36*2</f>
        <v>54</v>
      </c>
      <c r="P40" s="50">
        <f>+P38*3</f>
        <v>9</v>
      </c>
      <c r="Q40" s="22">
        <f t="shared" ref="Q40:R40" si="10">+Q34*5</f>
        <v>20</v>
      </c>
      <c r="R40" s="22">
        <f t="shared" si="10"/>
        <v>20</v>
      </c>
      <c r="S40" s="22">
        <f t="shared" ref="S40:U40" si="11">+S34*5</f>
        <v>5</v>
      </c>
      <c r="T40" s="50">
        <f>+T38*3</f>
        <v>6</v>
      </c>
      <c r="U40" s="22">
        <f t="shared" si="11"/>
        <v>35</v>
      </c>
      <c r="V40" s="39">
        <f>+V36*2</f>
        <v>30</v>
      </c>
      <c r="W40" s="22">
        <f t="shared" ref="W40:X40" si="12">+W34*5</f>
        <v>5</v>
      </c>
      <c r="X40" s="22">
        <f t="shared" si="12"/>
        <v>20</v>
      </c>
      <c r="Y40" s="22">
        <f t="shared" ref="Y40:Z40" si="13">+Y34*5</f>
        <v>5</v>
      </c>
      <c r="Z40" s="22">
        <f t="shared" si="13"/>
        <v>20</v>
      </c>
      <c r="AA40" s="22">
        <f t="shared" ref="AA40:AB40" si="14">+AA34*5</f>
        <v>20</v>
      </c>
      <c r="AB40" s="22">
        <f t="shared" si="14"/>
        <v>5</v>
      </c>
      <c r="AC40" s="22">
        <f t="shared" ref="AC40:AD40" si="15">+AC34*5</f>
        <v>10</v>
      </c>
      <c r="AD40" s="22">
        <f t="shared" si="15"/>
        <v>10</v>
      </c>
      <c r="AE40" s="22">
        <f t="shared" ref="AE40" si="16">+AE34*5</f>
        <v>10</v>
      </c>
      <c r="AF40" s="22"/>
      <c r="AG40" s="22">
        <f>SUM(D40:AF40)</f>
        <v>582</v>
      </c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13"/>
      <c r="AT40" s="22">
        <f>SUM(D40:AR40)</f>
        <v>1164</v>
      </c>
      <c r="AU40" s="13"/>
      <c r="AV40" s="13"/>
      <c r="AW40" s="13"/>
      <c r="AX40" s="2"/>
      <c r="AY40" s="2"/>
      <c r="AZ40" s="2"/>
      <c r="BA40" s="2"/>
      <c r="BB40" s="2"/>
      <c r="BC40" s="2"/>
    </row>
    <row r="41" spans="1:55" ht="22" thickTop="1" x14ac:dyDescent="0.25">
      <c r="A41" s="29"/>
      <c r="B41" s="14"/>
      <c r="C41" s="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2"/>
      <c r="AY41" s="2"/>
      <c r="AZ41" s="2"/>
      <c r="BA41" s="2"/>
      <c r="BB41" s="2"/>
      <c r="BC41" s="2"/>
    </row>
    <row r="42" spans="1:55" x14ac:dyDescent="0.25">
      <c r="A42" s="29"/>
      <c r="B42" s="14"/>
      <c r="C42" s="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2"/>
      <c r="AY42" s="2"/>
      <c r="AZ42" s="2"/>
      <c r="BA42" s="2"/>
      <c r="BB42" s="2"/>
      <c r="BC42" s="2"/>
    </row>
    <row r="43" spans="1:55" x14ac:dyDescent="0.25">
      <c r="A43" s="29"/>
      <c r="B43" s="14"/>
      <c r="C43" s="6"/>
      <c r="D43" s="21"/>
      <c r="E43" s="13" t="s">
        <v>45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2"/>
      <c r="AY43" s="2"/>
      <c r="AZ43" s="2"/>
      <c r="BA43" s="2"/>
      <c r="BB43" s="2"/>
      <c r="BC43" s="2"/>
    </row>
    <row r="44" spans="1:55" x14ac:dyDescent="0.25">
      <c r="A44" s="29"/>
      <c r="B44" s="14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2"/>
      <c r="AY44" s="2"/>
      <c r="AZ44" s="2"/>
      <c r="BA44" s="2"/>
      <c r="BB44" s="2"/>
      <c r="BC44" s="2"/>
    </row>
    <row r="45" spans="1:55" x14ac:dyDescent="0.25">
      <c r="A45" s="29"/>
      <c r="B45" s="30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29"/>
      <c r="AV45" s="2"/>
      <c r="AW45" s="2"/>
      <c r="AX45" s="2"/>
      <c r="AY45" s="2"/>
      <c r="AZ45" s="2"/>
      <c r="BA45" s="2"/>
      <c r="BB45" s="2"/>
      <c r="BC45" s="2"/>
    </row>
    <row r="46" spans="1:55" x14ac:dyDescent="0.25">
      <c r="A46" s="29"/>
      <c r="B46" s="30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29"/>
      <c r="AV46" s="2"/>
      <c r="AW46" s="2"/>
      <c r="AX46" s="2"/>
      <c r="AY46" s="2"/>
      <c r="AZ46" s="2"/>
      <c r="BA46" s="2"/>
      <c r="BB46" s="2"/>
      <c r="BC46" s="2"/>
    </row>
    <row r="47" spans="1:55" x14ac:dyDescent="0.25">
      <c r="A47" s="29"/>
      <c r="B47" s="30"/>
    </row>
    <row r="48" spans="1:55" x14ac:dyDescent="0.25">
      <c r="A48" s="29"/>
      <c r="B48" s="30"/>
    </row>
    <row r="49" spans="2:2" x14ac:dyDescent="0.25">
      <c r="B49" s="30"/>
    </row>
    <row r="50" spans="2:2" x14ac:dyDescent="0.25">
      <c r="B50" s="30"/>
    </row>
    <row r="51" spans="2:2" x14ac:dyDescent="0.25">
      <c r="B51" s="30"/>
    </row>
    <row r="52" spans="2:2" x14ac:dyDescent="0.25">
      <c r="B52" s="30"/>
    </row>
    <row r="53" spans="2:2" x14ac:dyDescent="0.25">
      <c r="B53" s="30"/>
    </row>
    <row r="54" spans="2:2" x14ac:dyDescent="0.25">
      <c r="B54" s="30"/>
    </row>
    <row r="55" spans="2:2" x14ac:dyDescent="0.25">
      <c r="B55" s="30"/>
    </row>
    <row r="56" spans="2:2" x14ac:dyDescent="0.25">
      <c r="B56" s="30"/>
    </row>
    <row r="57" spans="2:2" x14ac:dyDescent="0.25">
      <c r="B57" s="30"/>
    </row>
    <row r="58" spans="2:2" x14ac:dyDescent="0.25">
      <c r="B58" s="30"/>
    </row>
    <row r="59" spans="2:2" x14ac:dyDescent="0.25">
      <c r="B59" s="30"/>
    </row>
    <row r="60" spans="2:2" x14ac:dyDescent="0.25">
      <c r="B60" s="30"/>
    </row>
    <row r="61" spans="2:2" x14ac:dyDescent="0.25">
      <c r="B61" s="30"/>
    </row>
    <row r="62" spans="2:2" x14ac:dyDescent="0.25">
      <c r="B62" s="30"/>
    </row>
    <row r="63" spans="2:2" x14ac:dyDescent="0.25">
      <c r="B63" s="30"/>
    </row>
    <row r="64" spans="2:2" x14ac:dyDescent="0.25">
      <c r="B64" s="30"/>
    </row>
    <row r="65" spans="2:2" x14ac:dyDescent="0.25">
      <c r="B65" s="30"/>
    </row>
    <row r="66" spans="2:2" x14ac:dyDescent="0.25">
      <c r="B66" s="30"/>
    </row>
    <row r="67" spans="2:2" x14ac:dyDescent="0.25">
      <c r="B67" s="30"/>
    </row>
    <row r="68" spans="2:2" x14ac:dyDescent="0.25">
      <c r="B68" s="30"/>
    </row>
    <row r="69" spans="2:2" x14ac:dyDescent="0.25">
      <c r="B69" s="30"/>
    </row>
    <row r="70" spans="2:2" x14ac:dyDescent="0.25">
      <c r="B70" s="30"/>
    </row>
    <row r="71" spans="2:2" x14ac:dyDescent="0.25">
      <c r="B71" s="30"/>
    </row>
    <row r="72" spans="2:2" x14ac:dyDescent="0.25">
      <c r="B72" s="30"/>
    </row>
    <row r="73" spans="2:2" x14ac:dyDescent="0.25">
      <c r="B73" s="30"/>
    </row>
    <row r="74" spans="2:2" x14ac:dyDescent="0.25">
      <c r="B74" s="30"/>
    </row>
    <row r="75" spans="2:2" x14ac:dyDescent="0.25">
      <c r="B75" s="30"/>
    </row>
    <row r="76" spans="2:2" x14ac:dyDescent="0.25">
      <c r="B76" s="30"/>
    </row>
    <row r="77" spans="2:2" x14ac:dyDescent="0.25">
      <c r="B77" s="30"/>
    </row>
    <row r="78" spans="2:2" x14ac:dyDescent="0.25">
      <c r="B78" s="30"/>
    </row>
    <row r="79" spans="2:2" x14ac:dyDescent="0.25">
      <c r="B79" s="30"/>
    </row>
    <row r="80" spans="2:2" x14ac:dyDescent="0.25">
      <c r="B80" s="30"/>
    </row>
    <row r="81" spans="2:2" x14ac:dyDescent="0.25">
      <c r="B81" s="30"/>
    </row>
  </sheetData>
  <mergeCells count="4">
    <mergeCell ref="AO8:AP8"/>
    <mergeCell ref="AQ8:AR8"/>
    <mergeCell ref="E8:G8"/>
    <mergeCell ref="N8:P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46C81-2740-43E4-914F-3094EB961200}">
  <dimension ref="A1:Q62"/>
  <sheetViews>
    <sheetView topLeftCell="A10" workbookViewId="0">
      <selection activeCell="K47" sqref="K47"/>
    </sheetView>
  </sheetViews>
  <sheetFormatPr baseColWidth="10" defaultColWidth="8.83203125" defaultRowHeight="21" x14ac:dyDescent="0.25"/>
  <cols>
    <col min="1" max="1" width="8.83203125" style="5"/>
    <col min="2" max="2" width="27.33203125" style="6" customWidth="1"/>
    <col min="3" max="5" width="9.1640625" style="6"/>
    <col min="6" max="6" width="14.83203125" style="6" bestFit="1" customWidth="1"/>
    <col min="7" max="9" width="9.1640625" style="6"/>
    <col min="10" max="10" width="11.1640625" style="6" bestFit="1" customWidth="1"/>
    <col min="11" max="14" width="9.1640625" style="6"/>
    <col min="15" max="15" width="9.1640625"/>
    <col min="16" max="16" width="17.6640625" bestFit="1" customWidth="1"/>
    <col min="17" max="21" width="9.1640625"/>
  </cols>
  <sheetData>
    <row r="1" spans="1:15" ht="24" x14ac:dyDescent="0.3">
      <c r="A1" s="34" t="s">
        <v>71</v>
      </c>
    </row>
    <row r="2" spans="1:15" ht="24" x14ac:dyDescent="0.3">
      <c r="A2" s="35"/>
    </row>
    <row r="3" spans="1:15" ht="24" x14ac:dyDescent="0.3">
      <c r="A3" s="34" t="s">
        <v>48</v>
      </c>
    </row>
    <row r="4" spans="1:15" ht="24" x14ac:dyDescent="0.3">
      <c r="A4" s="35"/>
    </row>
    <row r="5" spans="1:15" ht="24" x14ac:dyDescent="0.3">
      <c r="A5" s="34" t="s">
        <v>28</v>
      </c>
    </row>
    <row r="7" spans="1:15" x14ac:dyDescent="0.25">
      <c r="B7" s="4"/>
    </row>
    <row r="8" spans="1:15" x14ac:dyDescent="0.25">
      <c r="B8" s="4"/>
      <c r="D8" s="19"/>
      <c r="E8" s="19"/>
      <c r="F8" s="19"/>
      <c r="G8" s="19"/>
      <c r="H8" s="19" t="s">
        <v>23</v>
      </c>
      <c r="I8" s="19"/>
      <c r="J8" s="19" t="s">
        <v>25</v>
      </c>
      <c r="M8" s="19" t="s">
        <v>26</v>
      </c>
    </row>
    <row r="9" spans="1:15" x14ac:dyDescent="0.25">
      <c r="D9" s="19" t="s">
        <v>12</v>
      </c>
      <c r="E9" s="19"/>
      <c r="F9" s="19" t="s">
        <v>16</v>
      </c>
      <c r="G9" s="19"/>
      <c r="H9" s="19" t="s">
        <v>24</v>
      </c>
      <c r="I9" s="19"/>
      <c r="J9" s="19" t="s">
        <v>24</v>
      </c>
      <c r="M9" s="19" t="s">
        <v>9</v>
      </c>
    </row>
    <row r="11" spans="1:15" x14ac:dyDescent="0.25">
      <c r="A11" s="4">
        <v>1</v>
      </c>
      <c r="B11" s="4" t="s">
        <v>82</v>
      </c>
      <c r="D11" s="13">
        <f>+'Scorers by match'!N34</f>
        <v>4</v>
      </c>
      <c r="E11" s="13"/>
      <c r="F11" s="13">
        <f>+'Scorers by match'!O36</f>
        <v>27</v>
      </c>
      <c r="G11" s="13"/>
      <c r="H11" s="13">
        <f>+'Scorers by match'!P38</f>
        <v>3</v>
      </c>
      <c r="I11" s="13"/>
      <c r="J11" s="13"/>
      <c r="K11" s="13"/>
      <c r="L11" s="13"/>
      <c r="M11" s="13">
        <f t="shared" ref="M11:M34" si="0">+(+D11*5)+(+F11*2)+(+H11*3)+(+J11*3)</f>
        <v>83</v>
      </c>
      <c r="N11" s="13"/>
      <c r="O11" s="2"/>
    </row>
    <row r="12" spans="1:15" x14ac:dyDescent="0.25">
      <c r="A12" s="4">
        <v>2</v>
      </c>
      <c r="B12" s="4" t="s">
        <v>83</v>
      </c>
      <c r="D12" s="13">
        <f>+'Scorers by match'!H34</f>
        <v>12</v>
      </c>
      <c r="E12" s="13"/>
      <c r="F12" s="13"/>
      <c r="G12" s="13"/>
      <c r="H12" s="13"/>
      <c r="I12" s="13"/>
      <c r="J12" s="13"/>
      <c r="K12" s="13"/>
      <c r="L12" s="13"/>
      <c r="M12" s="13">
        <f t="shared" si="0"/>
        <v>60</v>
      </c>
      <c r="N12" s="13"/>
      <c r="O12" s="2"/>
    </row>
    <row r="13" spans="1:15" x14ac:dyDescent="0.25">
      <c r="A13" s="4">
        <v>3</v>
      </c>
      <c r="B13" s="4" t="s">
        <v>76</v>
      </c>
      <c r="D13" s="13">
        <f>+'Scorers by match'!J34</f>
        <v>11</v>
      </c>
      <c r="E13" s="13"/>
      <c r="F13" s="13"/>
      <c r="G13" s="13"/>
      <c r="H13" s="13"/>
      <c r="I13" s="13"/>
      <c r="J13" s="13"/>
      <c r="K13" s="13"/>
      <c r="L13" s="13"/>
      <c r="M13" s="13">
        <f t="shared" si="0"/>
        <v>55</v>
      </c>
      <c r="N13" s="13"/>
      <c r="O13" s="2"/>
    </row>
    <row r="14" spans="1:15" x14ac:dyDescent="0.25">
      <c r="A14" s="4">
        <v>4</v>
      </c>
      <c r="B14" s="4" t="s">
        <v>81</v>
      </c>
      <c r="D14" s="13">
        <f>+'Scorers by match'!K34</f>
        <v>10</v>
      </c>
      <c r="E14" s="13"/>
      <c r="F14" s="13"/>
      <c r="G14" s="13"/>
      <c r="H14" s="13"/>
      <c r="I14" s="13"/>
      <c r="J14" s="13"/>
      <c r="K14" s="13"/>
      <c r="L14" s="13"/>
      <c r="M14" s="13">
        <f t="shared" si="0"/>
        <v>50</v>
      </c>
      <c r="N14" s="13"/>
      <c r="O14" s="2"/>
    </row>
    <row r="15" spans="1:15" x14ac:dyDescent="0.25">
      <c r="A15" s="4">
        <v>5</v>
      </c>
      <c r="B15" s="4" t="s">
        <v>89</v>
      </c>
      <c r="D15" s="13"/>
      <c r="E15" s="13"/>
      <c r="F15" s="13">
        <f>+'Scorers by match'!F36</f>
        <v>16</v>
      </c>
      <c r="G15" s="13"/>
      <c r="H15" s="13">
        <f>+'Scorers by match'!G38</f>
        <v>2</v>
      </c>
      <c r="I15" s="13"/>
      <c r="J15" s="13"/>
      <c r="K15" s="13"/>
      <c r="L15" s="13"/>
      <c r="M15" s="13">
        <f t="shared" si="0"/>
        <v>38</v>
      </c>
      <c r="N15" s="13"/>
      <c r="O15" s="2"/>
    </row>
    <row r="16" spans="1:15" x14ac:dyDescent="0.25">
      <c r="A16" s="4">
        <v>6</v>
      </c>
      <c r="B16" s="4" t="s">
        <v>84</v>
      </c>
      <c r="D16" s="13">
        <f>+'Scorers by match'!I34</f>
        <v>7</v>
      </c>
      <c r="E16" s="13"/>
      <c r="F16" s="13"/>
      <c r="G16" s="13"/>
      <c r="H16" s="13"/>
      <c r="I16" s="13"/>
      <c r="J16" s="13"/>
      <c r="K16" s="13"/>
      <c r="L16" s="13"/>
      <c r="M16" s="13">
        <f t="shared" si="0"/>
        <v>35</v>
      </c>
      <c r="N16" s="13"/>
      <c r="O16" s="2"/>
    </row>
    <row r="17" spans="1:17" x14ac:dyDescent="0.25">
      <c r="A17" s="4">
        <v>7</v>
      </c>
      <c r="B17" s="4" t="s">
        <v>168</v>
      </c>
      <c r="D17" s="13">
        <f>+'Scorers by match'!U34</f>
        <v>7</v>
      </c>
      <c r="E17" s="13"/>
      <c r="F17" s="13"/>
      <c r="G17" s="13"/>
      <c r="H17" s="13"/>
      <c r="I17" s="13"/>
      <c r="J17" s="13"/>
      <c r="K17" s="13"/>
      <c r="L17" s="13"/>
      <c r="M17" s="13">
        <f t="shared" si="0"/>
        <v>35</v>
      </c>
      <c r="N17" s="13"/>
      <c r="O17" s="2"/>
      <c r="Q17" s="2"/>
    </row>
    <row r="18" spans="1:17" x14ac:dyDescent="0.25">
      <c r="A18" s="4">
        <v>8</v>
      </c>
      <c r="B18" s="4" t="s">
        <v>133</v>
      </c>
      <c r="D18" s="13"/>
      <c r="E18" s="13"/>
      <c r="F18" s="13">
        <f>+'Scorers by match'!V36</f>
        <v>15</v>
      </c>
      <c r="G18" s="13"/>
      <c r="H18" s="13"/>
      <c r="I18" s="13"/>
      <c r="J18" s="13"/>
      <c r="K18" s="13"/>
      <c r="L18" s="13"/>
      <c r="M18" s="13">
        <f t="shared" si="0"/>
        <v>30</v>
      </c>
      <c r="N18" s="13"/>
      <c r="O18" s="2"/>
      <c r="Q18" s="2"/>
    </row>
    <row r="19" spans="1:17" x14ac:dyDescent="0.25">
      <c r="A19" s="4">
        <v>9</v>
      </c>
      <c r="B19" s="4" t="s">
        <v>80</v>
      </c>
      <c r="D19" s="13">
        <f>+'Scorers by match'!Q34</f>
        <v>4</v>
      </c>
      <c r="E19" s="13"/>
      <c r="F19" s="13"/>
      <c r="G19" s="13"/>
      <c r="H19" s="13"/>
      <c r="I19" s="13"/>
      <c r="J19" s="13"/>
      <c r="K19" s="13"/>
      <c r="L19" s="13"/>
      <c r="M19" s="13">
        <f t="shared" si="0"/>
        <v>20</v>
      </c>
      <c r="N19" s="13"/>
      <c r="O19" s="2"/>
      <c r="Q19" s="2"/>
    </row>
    <row r="20" spans="1:17" x14ac:dyDescent="0.25">
      <c r="A20" s="4">
        <v>10</v>
      </c>
      <c r="B20" s="4" t="s">
        <v>75</v>
      </c>
      <c r="D20" s="13">
        <f>+'Scorers by match'!X34</f>
        <v>4</v>
      </c>
      <c r="E20" s="13"/>
      <c r="F20" s="13"/>
      <c r="G20" s="13"/>
      <c r="H20" s="13"/>
      <c r="I20" s="13"/>
      <c r="J20" s="13"/>
      <c r="K20" s="13"/>
      <c r="L20" s="13"/>
      <c r="M20" s="13">
        <f t="shared" si="0"/>
        <v>20</v>
      </c>
      <c r="N20" s="13"/>
      <c r="O20" s="2"/>
      <c r="Q20" s="2"/>
    </row>
    <row r="21" spans="1:17" x14ac:dyDescent="0.25">
      <c r="A21" s="4">
        <v>11</v>
      </c>
      <c r="B21" s="4" t="s">
        <v>88</v>
      </c>
      <c r="D21" s="13">
        <f>+'Scorers by match'!R34</f>
        <v>4</v>
      </c>
      <c r="E21" s="13"/>
      <c r="F21" s="13"/>
      <c r="G21" s="13"/>
      <c r="H21" s="13"/>
      <c r="I21" s="13"/>
      <c r="J21" s="13"/>
      <c r="K21" s="13"/>
      <c r="L21" s="13"/>
      <c r="M21" s="13">
        <f t="shared" si="0"/>
        <v>20</v>
      </c>
      <c r="N21" s="13"/>
      <c r="O21" s="2"/>
      <c r="Q21" s="2"/>
    </row>
    <row r="22" spans="1:17" x14ac:dyDescent="0.25">
      <c r="A22" s="4">
        <v>12</v>
      </c>
      <c r="B22" s="4" t="s">
        <v>145</v>
      </c>
      <c r="D22" s="13">
        <f>+'Scorers by match'!Z34</f>
        <v>4</v>
      </c>
      <c r="E22" s="13"/>
      <c r="F22" s="13"/>
      <c r="G22" s="13"/>
      <c r="H22" s="13"/>
      <c r="I22" s="13"/>
      <c r="J22" s="13"/>
      <c r="K22" s="13"/>
      <c r="L22" s="13"/>
      <c r="M22" s="13">
        <f t="shared" si="0"/>
        <v>20</v>
      </c>
      <c r="N22" s="13"/>
      <c r="O22" s="2"/>
      <c r="Q22" s="2"/>
    </row>
    <row r="23" spans="1:17" x14ac:dyDescent="0.25">
      <c r="A23" s="4">
        <v>13</v>
      </c>
      <c r="B23" s="4" t="s">
        <v>135</v>
      </c>
      <c r="D23" s="13">
        <f>+'Scorers by match'!AA34</f>
        <v>4</v>
      </c>
      <c r="E23" s="13"/>
      <c r="F23" s="13"/>
      <c r="G23" s="13"/>
      <c r="H23" s="13"/>
      <c r="I23" s="13"/>
      <c r="J23" s="13"/>
      <c r="K23" s="13"/>
      <c r="L23" s="13"/>
      <c r="M23" s="13">
        <f t="shared" si="0"/>
        <v>20</v>
      </c>
      <c r="N23" s="13"/>
      <c r="O23" s="2"/>
    </row>
    <row r="24" spans="1:17" x14ac:dyDescent="0.25">
      <c r="A24" s="4">
        <v>14</v>
      </c>
      <c r="B24" s="4" t="s">
        <v>113</v>
      </c>
      <c r="D24" s="13">
        <f>+'Scorers by match'!L34</f>
        <v>4</v>
      </c>
      <c r="E24" s="13"/>
      <c r="F24" s="13"/>
      <c r="G24" s="13"/>
      <c r="H24" s="13"/>
      <c r="I24" s="13"/>
      <c r="J24" s="13"/>
      <c r="K24" s="13"/>
      <c r="L24" s="13"/>
      <c r="M24" s="13">
        <f t="shared" si="0"/>
        <v>20</v>
      </c>
      <c r="N24" s="13"/>
      <c r="O24" s="2"/>
    </row>
    <row r="25" spans="1:17" x14ac:dyDescent="0.25">
      <c r="A25" s="4">
        <v>15</v>
      </c>
      <c r="B25" s="4" t="s">
        <v>108</v>
      </c>
      <c r="D25" s="13">
        <f>+'Scorers by match'!D34</f>
        <v>3</v>
      </c>
      <c r="E25" s="13"/>
      <c r="F25" s="13"/>
      <c r="G25" s="13"/>
      <c r="H25" s="13"/>
      <c r="I25" s="13"/>
      <c r="J25" s="13"/>
      <c r="K25" s="13"/>
      <c r="L25" s="13"/>
      <c r="M25" s="13">
        <f t="shared" si="0"/>
        <v>15</v>
      </c>
      <c r="N25" s="13"/>
      <c r="O25" s="2"/>
    </row>
    <row r="26" spans="1:17" x14ac:dyDescent="0.25">
      <c r="A26" s="4">
        <v>16</v>
      </c>
      <c r="B26" s="36" t="s">
        <v>130</v>
      </c>
      <c r="D26" s="13">
        <f>+'Scorers by match'!AC34</f>
        <v>2</v>
      </c>
      <c r="E26" s="13"/>
      <c r="F26" s="13"/>
      <c r="G26" s="13"/>
      <c r="H26" s="13"/>
      <c r="I26" s="13"/>
      <c r="J26" s="13"/>
      <c r="K26" s="13"/>
      <c r="L26" s="13"/>
      <c r="M26" s="13">
        <f t="shared" si="0"/>
        <v>10</v>
      </c>
      <c r="N26" s="13"/>
      <c r="O26" s="2"/>
    </row>
    <row r="27" spans="1:17" x14ac:dyDescent="0.25">
      <c r="A27" s="4">
        <v>17</v>
      </c>
      <c r="B27" s="4" t="s">
        <v>150</v>
      </c>
      <c r="D27" s="13">
        <f>+'Scorers by match'!AE34</f>
        <v>2</v>
      </c>
      <c r="E27" s="13"/>
      <c r="F27" s="13"/>
      <c r="G27" s="13"/>
      <c r="H27" s="13"/>
      <c r="I27" s="13"/>
      <c r="J27" s="13"/>
      <c r="K27" s="13"/>
      <c r="L27" s="13"/>
      <c r="M27" s="13">
        <f t="shared" si="0"/>
        <v>10</v>
      </c>
      <c r="N27" s="13"/>
      <c r="O27" s="2"/>
    </row>
    <row r="28" spans="1:17" x14ac:dyDescent="0.25">
      <c r="A28" s="4">
        <v>18</v>
      </c>
      <c r="B28" s="4" t="s">
        <v>164</v>
      </c>
      <c r="D28" s="13">
        <f>+'Scorers by match'!AD34</f>
        <v>2</v>
      </c>
      <c r="E28" s="13"/>
      <c r="F28" s="13"/>
      <c r="G28" s="13"/>
      <c r="H28" s="13"/>
      <c r="I28" s="13"/>
      <c r="J28" s="13"/>
      <c r="K28" s="13"/>
      <c r="L28" s="13"/>
      <c r="M28" s="13">
        <f t="shared" si="0"/>
        <v>10</v>
      </c>
      <c r="N28" s="13"/>
      <c r="O28" s="2"/>
    </row>
    <row r="29" spans="1:17" x14ac:dyDescent="0.25">
      <c r="A29" s="4">
        <v>19</v>
      </c>
      <c r="B29" s="4" t="s">
        <v>131</v>
      </c>
      <c r="D29" s="13"/>
      <c r="E29" s="13"/>
      <c r="F29" s="13"/>
      <c r="G29" s="13"/>
      <c r="H29" s="13">
        <f>+'Scorers by match'!T38</f>
        <v>2</v>
      </c>
      <c r="I29" s="13"/>
      <c r="J29" s="13"/>
      <c r="K29" s="13"/>
      <c r="L29" s="13"/>
      <c r="M29" s="13">
        <f t="shared" si="0"/>
        <v>6</v>
      </c>
      <c r="N29" s="13"/>
      <c r="O29" s="2"/>
    </row>
    <row r="30" spans="1:17" x14ac:dyDescent="0.25">
      <c r="A30" s="4">
        <v>20</v>
      </c>
      <c r="B30" s="4" t="s">
        <v>124</v>
      </c>
      <c r="D30" s="13">
        <f>+'Scorers by match'!Y34</f>
        <v>1</v>
      </c>
      <c r="E30" s="13"/>
      <c r="F30" s="13"/>
      <c r="G30" s="13"/>
      <c r="H30" s="13"/>
      <c r="I30" s="13"/>
      <c r="J30" s="13"/>
      <c r="K30" s="13"/>
      <c r="L30" s="13"/>
      <c r="M30" s="13">
        <f t="shared" si="0"/>
        <v>5</v>
      </c>
      <c r="N30" s="13"/>
      <c r="O30" s="2"/>
    </row>
    <row r="31" spans="1:17" x14ac:dyDescent="0.25">
      <c r="A31" s="4">
        <v>21</v>
      </c>
      <c r="B31" s="4" t="s">
        <v>139</v>
      </c>
      <c r="D31" s="13">
        <f>+'Scorers by match'!S34</f>
        <v>1</v>
      </c>
      <c r="E31" s="13"/>
      <c r="F31" s="13"/>
      <c r="G31" s="13"/>
      <c r="H31" s="13"/>
      <c r="I31" s="13"/>
      <c r="J31" s="13"/>
      <c r="K31" s="13"/>
      <c r="L31" s="13"/>
      <c r="M31" s="13">
        <f t="shared" si="0"/>
        <v>5</v>
      </c>
      <c r="N31" s="13"/>
      <c r="O31" s="2"/>
    </row>
    <row r="32" spans="1:17" x14ac:dyDescent="0.25">
      <c r="A32" s="4">
        <v>22</v>
      </c>
      <c r="B32" s="4" t="s">
        <v>142</v>
      </c>
      <c r="D32" s="13">
        <f>+'Scorers by match'!AB34</f>
        <v>1</v>
      </c>
      <c r="E32" s="13"/>
      <c r="F32" s="13"/>
      <c r="G32" s="13"/>
      <c r="H32" s="13"/>
      <c r="I32" s="13"/>
      <c r="J32" s="13"/>
      <c r="K32" s="13"/>
      <c r="L32" s="13"/>
      <c r="M32" s="13">
        <f t="shared" si="0"/>
        <v>5</v>
      </c>
      <c r="N32" s="13"/>
      <c r="O32" s="2"/>
    </row>
    <row r="33" spans="1:15" x14ac:dyDescent="0.25">
      <c r="A33" s="4">
        <v>23</v>
      </c>
      <c r="B33" s="4" t="s">
        <v>140</v>
      </c>
      <c r="D33" s="13">
        <f>+'Scorers by match'!W34</f>
        <v>1</v>
      </c>
      <c r="E33" s="13"/>
      <c r="F33" s="13"/>
      <c r="G33" s="13"/>
      <c r="H33" s="13"/>
      <c r="I33" s="13"/>
      <c r="J33" s="13"/>
      <c r="K33" s="13"/>
      <c r="L33" s="13"/>
      <c r="M33" s="13">
        <f t="shared" si="0"/>
        <v>5</v>
      </c>
      <c r="N33" s="13"/>
      <c r="O33" s="2"/>
    </row>
    <row r="34" spans="1:15" x14ac:dyDescent="0.25">
      <c r="A34" s="4">
        <v>24</v>
      </c>
      <c r="B34" s="4" t="s">
        <v>138</v>
      </c>
      <c r="D34" s="13">
        <f>+'Scorers by match'!M34</f>
        <v>1</v>
      </c>
      <c r="E34" s="13"/>
      <c r="F34" s="13"/>
      <c r="G34" s="13"/>
      <c r="H34" s="13"/>
      <c r="I34" s="13"/>
      <c r="J34" s="13"/>
      <c r="K34" s="13"/>
      <c r="L34" s="13"/>
      <c r="M34" s="13">
        <f t="shared" si="0"/>
        <v>5</v>
      </c>
      <c r="N34" s="13"/>
      <c r="O34" s="2"/>
    </row>
    <row r="35" spans="1:15" x14ac:dyDescent="0.25">
      <c r="B35" s="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2"/>
    </row>
    <row r="36" spans="1:15" x14ac:dyDescent="0.25">
      <c r="B36" s="59" t="s">
        <v>17</v>
      </c>
      <c r="C36" s="59"/>
      <c r="D36" s="13"/>
      <c r="E36" s="13"/>
      <c r="F36" s="13"/>
      <c r="G36" s="13"/>
      <c r="H36" s="13"/>
      <c r="I36" s="13"/>
      <c r="J36" s="13"/>
      <c r="K36" s="13"/>
      <c r="L36" s="13"/>
      <c r="M36" s="13">
        <f t="shared" ref="M36" si="1">+(+D36*5)+(+F36*2)</f>
        <v>0</v>
      </c>
      <c r="N36" s="13"/>
      <c r="O36" s="2"/>
    </row>
    <row r="39" spans="1:15" x14ac:dyDescent="0.2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"/>
    </row>
    <row r="40" spans="1:15" ht="22" thickBot="1" x14ac:dyDescent="0.3">
      <c r="B40" s="4" t="s">
        <v>26</v>
      </c>
      <c r="D40" s="22">
        <f>SUM(D11:D36)</f>
        <v>89</v>
      </c>
      <c r="E40" s="13"/>
      <c r="F40" s="22">
        <f>SUM(F11:F36)</f>
        <v>58</v>
      </c>
      <c r="G40" s="13"/>
      <c r="H40" s="22">
        <f>SUM(H11:H36)</f>
        <v>7</v>
      </c>
      <c r="I40" s="13"/>
      <c r="J40" s="22">
        <f>SUM(J11:J36)</f>
        <v>0</v>
      </c>
      <c r="K40" s="13"/>
      <c r="L40" s="13"/>
      <c r="M40" s="22">
        <f>SUM(M11:M36)</f>
        <v>582</v>
      </c>
      <c r="N40" s="13"/>
      <c r="O40" s="2"/>
    </row>
    <row r="41" spans="1:15" ht="22" thickTop="1" x14ac:dyDescent="0.25"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2"/>
    </row>
    <row r="42" spans="1:15" x14ac:dyDescent="0.25"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2"/>
    </row>
    <row r="43" spans="1:15" x14ac:dyDescent="0.25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2"/>
    </row>
    <row r="44" spans="1:15" x14ac:dyDescent="0.25">
      <c r="B44" s="17" t="s">
        <v>32</v>
      </c>
      <c r="D44" s="20">
        <v>39</v>
      </c>
      <c r="E44" s="13"/>
      <c r="F44" s="23">
        <f>+D44/D47</f>
        <v>0.43820224719101125</v>
      </c>
      <c r="G44" s="13"/>
      <c r="H44" s="13"/>
      <c r="I44" s="13"/>
      <c r="J44" s="13"/>
      <c r="K44" s="13"/>
      <c r="L44" s="13"/>
      <c r="M44" s="13"/>
      <c r="N44" s="13"/>
      <c r="O44" s="2"/>
    </row>
    <row r="45" spans="1:15" x14ac:dyDescent="0.25">
      <c r="B45" s="18" t="s">
        <v>33</v>
      </c>
      <c r="D45" s="21">
        <v>50</v>
      </c>
      <c r="E45" s="13"/>
      <c r="F45" s="24">
        <f>+D45/D47</f>
        <v>0.5617977528089888</v>
      </c>
      <c r="G45" s="13"/>
      <c r="H45" s="13"/>
      <c r="I45" s="13"/>
      <c r="J45" s="13"/>
      <c r="K45" s="13"/>
      <c r="L45" s="13"/>
      <c r="M45" s="13"/>
      <c r="N45" s="13"/>
      <c r="O45" s="2"/>
    </row>
    <row r="46" spans="1:15" x14ac:dyDescent="0.25">
      <c r="D46" s="13"/>
      <c r="E46" s="13"/>
      <c r="F46" s="25"/>
      <c r="G46" s="13"/>
      <c r="H46" s="13"/>
      <c r="I46" s="13"/>
      <c r="J46" s="13"/>
      <c r="K46" s="13"/>
      <c r="L46" s="13"/>
      <c r="M46" s="13"/>
      <c r="N46" s="13"/>
      <c r="O46" s="2"/>
    </row>
    <row r="47" spans="1:15" x14ac:dyDescent="0.25">
      <c r="D47" s="13">
        <f>+D44+D45</f>
        <v>89</v>
      </c>
      <c r="E47" s="13"/>
      <c r="F47" s="25"/>
      <c r="G47" s="13"/>
      <c r="H47" s="13"/>
      <c r="I47" s="13"/>
      <c r="J47" s="13"/>
      <c r="K47" s="13"/>
      <c r="L47" s="13"/>
      <c r="M47" s="13"/>
      <c r="N47" s="13"/>
      <c r="O47" s="2"/>
    </row>
    <row r="48" spans="1:15" x14ac:dyDescent="0.25">
      <c r="D48" s="13"/>
      <c r="E48" s="13"/>
      <c r="F48" s="25"/>
      <c r="G48" s="13"/>
      <c r="H48" s="13"/>
      <c r="I48" s="13"/>
      <c r="J48" s="13"/>
      <c r="K48" s="13"/>
      <c r="L48" s="13"/>
      <c r="M48" s="13"/>
      <c r="N48" s="13"/>
      <c r="O48" s="2"/>
    </row>
    <row r="49" spans="2:15" x14ac:dyDescent="0.25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2"/>
    </row>
    <row r="50" spans="2:15" x14ac:dyDescent="0.25">
      <c r="B50" s="2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2"/>
    </row>
    <row r="51" spans="2:15" x14ac:dyDescent="0.25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2"/>
    </row>
    <row r="52" spans="2:15" x14ac:dyDescent="0.25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"/>
    </row>
    <row r="53" spans="2:15" x14ac:dyDescent="0.25"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2"/>
    </row>
    <row r="54" spans="2:15" x14ac:dyDescent="0.25"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2"/>
    </row>
    <row r="55" spans="2:15" x14ac:dyDescent="0.25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2"/>
    </row>
    <row r="56" spans="2:15" x14ac:dyDescent="0.25"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"/>
    </row>
    <row r="57" spans="2:15" x14ac:dyDescent="0.25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2"/>
    </row>
    <row r="58" spans="2:15" x14ac:dyDescent="0.25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2"/>
    </row>
    <row r="59" spans="2:15" x14ac:dyDescent="0.25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2"/>
    </row>
    <row r="60" spans="2:15" x14ac:dyDescent="0.25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2"/>
    </row>
    <row r="61" spans="2:15" x14ac:dyDescent="0.25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2"/>
    </row>
    <row r="62" spans="2:15" x14ac:dyDescent="0.25"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2"/>
    </row>
  </sheetData>
  <sortState xmlns:xlrd2="http://schemas.microsoft.com/office/spreadsheetml/2017/richdata2" ref="B11:M34">
    <sortCondition descending="1" ref="M11:M34"/>
    <sortCondition ref="B11:B34"/>
  </sortState>
  <mergeCells count="1">
    <mergeCell ref="B36:C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FAB6-F587-DC46-88F3-1251672C12D6}">
  <dimension ref="A1:P30"/>
  <sheetViews>
    <sheetView workbookViewId="0">
      <selection activeCell="G13" sqref="G13"/>
    </sheetView>
  </sheetViews>
  <sheetFormatPr baseColWidth="10" defaultRowHeight="21" x14ac:dyDescent="0.25"/>
  <cols>
    <col min="3" max="3" width="23.83203125" bestFit="1" customWidth="1"/>
    <col min="5" max="5" width="49.33203125" style="6" bestFit="1" customWidth="1"/>
    <col min="6" max="6" width="24.5" style="6" bestFit="1" customWidth="1"/>
    <col min="7" max="7" width="12.5" style="6" bestFit="1" customWidth="1"/>
    <col min="8" max="8" width="12.83203125" style="6" bestFit="1" customWidth="1"/>
    <col min="9" max="16" width="10.83203125" style="6"/>
  </cols>
  <sheetData>
    <row r="1" spans="1:7" ht="24" x14ac:dyDescent="0.3">
      <c r="A1" s="34" t="s">
        <v>71</v>
      </c>
      <c r="B1" s="5"/>
      <c r="C1" s="5"/>
      <c r="D1" s="5"/>
    </row>
    <row r="2" spans="1:7" ht="24" x14ac:dyDescent="0.3">
      <c r="A2" s="35"/>
      <c r="B2" s="5"/>
      <c r="C2" s="5"/>
      <c r="D2" s="5"/>
    </row>
    <row r="3" spans="1:7" ht="24" x14ac:dyDescent="0.3">
      <c r="A3" s="34" t="s">
        <v>48</v>
      </c>
      <c r="B3" s="5"/>
      <c r="C3" s="5"/>
      <c r="D3" s="5"/>
    </row>
    <row r="4" spans="1:7" ht="24" x14ac:dyDescent="0.3">
      <c r="A4" s="35"/>
      <c r="B4" s="5"/>
      <c r="C4" s="5"/>
      <c r="D4" s="5"/>
    </row>
    <row r="5" spans="1:7" ht="24" x14ac:dyDescent="0.3">
      <c r="A5" s="34" t="s">
        <v>46</v>
      </c>
      <c r="B5" s="5"/>
      <c r="C5" s="5"/>
      <c r="D5" s="5"/>
    </row>
    <row r="7" spans="1:7" x14ac:dyDescent="0.25">
      <c r="B7" s="6">
        <v>1</v>
      </c>
      <c r="C7" s="6" t="s">
        <v>92</v>
      </c>
      <c r="D7" s="6"/>
      <c r="E7" s="37">
        <v>44807</v>
      </c>
      <c r="F7" s="6" t="s">
        <v>49</v>
      </c>
      <c r="G7" s="6" t="s">
        <v>50</v>
      </c>
    </row>
    <row r="8" spans="1:7" x14ac:dyDescent="0.25">
      <c r="B8" s="6">
        <v>2</v>
      </c>
      <c r="C8" s="6" t="s">
        <v>134</v>
      </c>
      <c r="D8" s="6"/>
      <c r="E8" s="37">
        <v>44982</v>
      </c>
      <c r="F8" s="6" t="s">
        <v>60</v>
      </c>
      <c r="G8" s="6" t="s">
        <v>6</v>
      </c>
    </row>
    <row r="9" spans="1:7" x14ac:dyDescent="0.25">
      <c r="B9" s="6"/>
      <c r="C9" s="4"/>
      <c r="D9" s="13"/>
    </row>
    <row r="10" spans="1:7" x14ac:dyDescent="0.25">
      <c r="B10" s="6"/>
      <c r="C10" s="4"/>
      <c r="D10" s="16"/>
    </row>
    <row r="11" spans="1:7" x14ac:dyDescent="0.25">
      <c r="B11" s="6"/>
      <c r="C11" s="4"/>
      <c r="D11" s="13"/>
    </row>
    <row r="12" spans="1:7" x14ac:dyDescent="0.25">
      <c r="B12" s="6"/>
      <c r="C12" s="4"/>
      <c r="D12" s="13"/>
    </row>
    <row r="13" spans="1:7" x14ac:dyDescent="0.25">
      <c r="B13" s="6"/>
      <c r="C13" s="4"/>
      <c r="D13" s="13"/>
    </row>
    <row r="14" spans="1:7" x14ac:dyDescent="0.25">
      <c r="B14" s="6"/>
    </row>
    <row r="15" spans="1:7" x14ac:dyDescent="0.25">
      <c r="B15" s="6"/>
    </row>
    <row r="16" spans="1:7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  <row r="29" spans="2:2" x14ac:dyDescent="0.25">
      <c r="B29" s="6"/>
    </row>
    <row r="30" spans="2:2" x14ac:dyDescent="0.25">
      <c r="B30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8A6AF-2273-9846-B86A-A8B09BC0DA4F}">
  <dimension ref="A1:O148"/>
  <sheetViews>
    <sheetView tabSelected="1" topLeftCell="A34" workbookViewId="0">
      <selection activeCell="F28" sqref="F28"/>
    </sheetView>
  </sheetViews>
  <sheetFormatPr baseColWidth="10" defaultRowHeight="21" x14ac:dyDescent="0.25"/>
  <cols>
    <col min="2" max="2" width="11" style="6" bestFit="1" customWidth="1"/>
    <col min="3" max="3" width="33.83203125" style="6" bestFit="1" customWidth="1"/>
    <col min="4" max="4" width="27.33203125" style="6" bestFit="1" customWidth="1"/>
    <col min="6" max="6" width="23.83203125" bestFit="1" customWidth="1"/>
    <col min="10" max="10" width="27.1640625" customWidth="1"/>
  </cols>
  <sheetData>
    <row r="1" spans="1:15" ht="24" x14ac:dyDescent="0.3">
      <c r="A1" s="34" t="s">
        <v>71</v>
      </c>
    </row>
    <row r="2" spans="1:15" ht="24" x14ac:dyDescent="0.3">
      <c r="A2" s="35"/>
    </row>
    <row r="3" spans="1:15" ht="24" x14ac:dyDescent="0.3">
      <c r="A3" s="34" t="s">
        <v>48</v>
      </c>
    </row>
    <row r="4" spans="1:15" ht="24" x14ac:dyDescent="0.3">
      <c r="A4" s="35"/>
    </row>
    <row r="5" spans="1:15" ht="24" x14ac:dyDescent="0.3">
      <c r="A5" s="34" t="s">
        <v>42</v>
      </c>
    </row>
    <row r="6" spans="1:15" x14ac:dyDescent="0.25">
      <c r="E6" s="6"/>
      <c r="F6" s="6"/>
      <c r="G6" s="6"/>
      <c r="H6" s="6"/>
    </row>
    <row r="7" spans="1:15" x14ac:dyDescent="0.25">
      <c r="E7" s="6"/>
      <c r="F7" s="19" t="s">
        <v>43</v>
      </c>
      <c r="G7" s="6"/>
      <c r="H7" s="6"/>
      <c r="I7" s="6"/>
    </row>
    <row r="8" spans="1:15" x14ac:dyDescent="0.25">
      <c r="E8" s="6"/>
      <c r="F8" s="19" t="s">
        <v>44</v>
      </c>
      <c r="G8" s="6"/>
      <c r="H8" s="6"/>
      <c r="I8" s="6"/>
    </row>
    <row r="9" spans="1:15" x14ac:dyDescent="0.25">
      <c r="E9" s="6"/>
      <c r="F9" s="6"/>
      <c r="G9" s="6"/>
      <c r="H9" s="6"/>
      <c r="I9" s="6"/>
    </row>
    <row r="10" spans="1:15" x14ac:dyDescent="0.25">
      <c r="B10" s="13">
        <v>1</v>
      </c>
      <c r="C10" s="37">
        <v>44807</v>
      </c>
      <c r="D10" s="15" t="s">
        <v>49</v>
      </c>
      <c r="E10" s="6"/>
      <c r="F10" s="46" t="s">
        <v>73</v>
      </c>
      <c r="G10" s="46"/>
      <c r="H10" s="46"/>
      <c r="I10" s="46"/>
      <c r="J10" s="46"/>
      <c r="K10" s="46"/>
      <c r="L10" s="46"/>
      <c r="M10" s="6"/>
      <c r="N10" s="6"/>
      <c r="O10" s="6"/>
    </row>
    <row r="11" spans="1:15" x14ac:dyDescent="0.25">
      <c r="B11" s="13">
        <v>2</v>
      </c>
      <c r="C11" s="37">
        <f>+C10+14</f>
        <v>44821</v>
      </c>
      <c r="D11" s="15" t="s">
        <v>51</v>
      </c>
      <c r="E11" s="6"/>
      <c r="F11" s="46"/>
      <c r="G11" s="46"/>
      <c r="H11" s="46"/>
      <c r="I11" s="46"/>
      <c r="J11" s="46"/>
      <c r="K11" s="46"/>
      <c r="L11" s="46"/>
      <c r="M11" s="6"/>
      <c r="N11" s="6"/>
      <c r="O11" s="6"/>
    </row>
    <row r="12" spans="1:15" x14ac:dyDescent="0.25">
      <c r="B12" s="13">
        <v>3</v>
      </c>
      <c r="C12" s="37">
        <f>+C11+7</f>
        <v>44828</v>
      </c>
      <c r="D12" s="15" t="s">
        <v>55</v>
      </c>
      <c r="E12" s="6"/>
      <c r="F12" s="46" t="s">
        <v>99</v>
      </c>
      <c r="G12" s="46"/>
      <c r="H12" s="46"/>
      <c r="I12" s="46"/>
      <c r="J12" s="46"/>
      <c r="K12" s="46"/>
      <c r="L12" s="46"/>
      <c r="M12" s="6"/>
      <c r="N12" s="6"/>
      <c r="O12" s="6"/>
    </row>
    <row r="13" spans="1:15" x14ac:dyDescent="0.25">
      <c r="B13" s="13">
        <v>4</v>
      </c>
      <c r="C13" s="37">
        <f t="shared" ref="C13:C15" si="0">+C12+7</f>
        <v>44835</v>
      </c>
      <c r="D13" s="15" t="s">
        <v>56</v>
      </c>
      <c r="E13" s="6"/>
      <c r="F13" s="46" t="s">
        <v>98</v>
      </c>
      <c r="G13" s="46"/>
      <c r="H13" s="46"/>
      <c r="I13" s="46"/>
      <c r="J13" s="46"/>
      <c r="K13" s="46"/>
      <c r="L13" s="46"/>
      <c r="M13" s="6"/>
      <c r="N13" s="6"/>
      <c r="O13" s="6"/>
    </row>
    <row r="14" spans="1:15" x14ac:dyDescent="0.25">
      <c r="B14" s="13">
        <v>5</v>
      </c>
      <c r="C14" s="37">
        <f t="shared" si="0"/>
        <v>44842</v>
      </c>
      <c r="D14" s="15" t="s">
        <v>58</v>
      </c>
      <c r="E14" s="6"/>
      <c r="F14" s="46" t="s">
        <v>97</v>
      </c>
      <c r="G14" s="46"/>
      <c r="H14" s="46"/>
      <c r="I14" s="46"/>
      <c r="J14" s="46"/>
      <c r="K14" s="46"/>
      <c r="L14" s="46"/>
      <c r="M14" s="6"/>
      <c r="N14" s="6"/>
      <c r="O14" s="6"/>
    </row>
    <row r="15" spans="1:15" x14ac:dyDescent="0.25">
      <c r="B15" s="13">
        <v>6</v>
      </c>
      <c r="C15" s="37">
        <f t="shared" si="0"/>
        <v>44849</v>
      </c>
      <c r="D15" s="15" t="s">
        <v>59</v>
      </c>
      <c r="E15" s="6"/>
      <c r="F15" s="46"/>
      <c r="G15" s="46"/>
      <c r="H15" s="46"/>
      <c r="I15" s="46"/>
      <c r="J15" s="46"/>
      <c r="K15" s="46"/>
      <c r="L15" s="46"/>
      <c r="M15" s="6"/>
      <c r="N15" s="6"/>
      <c r="O15" s="6"/>
    </row>
    <row r="16" spans="1:15" x14ac:dyDescent="0.25">
      <c r="B16" s="13">
        <v>7</v>
      </c>
      <c r="C16" s="37">
        <f>+C15+7</f>
        <v>44856</v>
      </c>
      <c r="D16" s="15" t="s">
        <v>60</v>
      </c>
      <c r="E16" s="6"/>
      <c r="F16" s="46"/>
      <c r="G16" s="46"/>
      <c r="H16" s="46"/>
      <c r="I16" s="46"/>
      <c r="J16" s="46"/>
      <c r="K16" s="46"/>
      <c r="L16" s="46"/>
      <c r="M16" s="6"/>
      <c r="N16" s="6"/>
      <c r="O16" s="6"/>
    </row>
    <row r="17" spans="2:15" x14ac:dyDescent="0.25">
      <c r="B17" s="13">
        <v>8</v>
      </c>
      <c r="C17" s="37">
        <f>+C16+7</f>
        <v>44863</v>
      </c>
      <c r="D17" s="15" t="s">
        <v>54</v>
      </c>
      <c r="E17" s="6"/>
      <c r="F17" s="46" t="s">
        <v>111</v>
      </c>
      <c r="G17" s="46"/>
      <c r="H17" s="46"/>
      <c r="I17" s="46"/>
      <c r="J17" s="46"/>
      <c r="K17" s="46"/>
      <c r="L17" s="46"/>
      <c r="M17" s="6"/>
      <c r="N17" s="6"/>
      <c r="O17" s="6"/>
    </row>
    <row r="18" spans="2:15" x14ac:dyDescent="0.25">
      <c r="B18" s="13">
        <v>9</v>
      </c>
      <c r="C18" s="37">
        <f>+C16+21</f>
        <v>44877</v>
      </c>
      <c r="D18" s="15" t="s">
        <v>62</v>
      </c>
      <c r="E18" s="6"/>
      <c r="F18" s="46"/>
      <c r="G18" s="46"/>
      <c r="H18" s="46"/>
      <c r="I18" s="46"/>
      <c r="J18" s="46"/>
      <c r="K18" s="46"/>
      <c r="L18" s="46"/>
      <c r="M18" s="6"/>
      <c r="N18" s="6"/>
      <c r="O18" s="6"/>
    </row>
    <row r="19" spans="2:15" x14ac:dyDescent="0.25">
      <c r="B19" s="13">
        <v>10</v>
      </c>
      <c r="C19" s="37">
        <f>+C18+21</f>
        <v>44898</v>
      </c>
      <c r="D19" s="15" t="s">
        <v>65</v>
      </c>
      <c r="E19" s="6"/>
      <c r="F19" s="46" t="s">
        <v>121</v>
      </c>
      <c r="G19" s="46"/>
      <c r="H19" s="46"/>
      <c r="I19" s="46"/>
      <c r="J19" s="46"/>
      <c r="K19" s="46"/>
      <c r="L19" s="46"/>
      <c r="M19" s="6"/>
      <c r="N19" s="6"/>
      <c r="O19" s="6"/>
    </row>
    <row r="20" spans="2:15" x14ac:dyDescent="0.25">
      <c r="B20" s="13">
        <v>11</v>
      </c>
      <c r="C20" s="37">
        <f>+C19+35</f>
        <v>44933</v>
      </c>
      <c r="D20" s="15" t="s">
        <v>51</v>
      </c>
      <c r="E20" s="6"/>
      <c r="F20" s="46" t="s">
        <v>146</v>
      </c>
      <c r="G20" s="46"/>
      <c r="H20" s="46"/>
      <c r="I20" s="46"/>
      <c r="J20" s="46"/>
      <c r="K20" s="46"/>
      <c r="L20" s="46"/>
      <c r="M20" s="6"/>
      <c r="N20" s="6"/>
      <c r="O20" s="6"/>
    </row>
    <row r="21" spans="2:15" x14ac:dyDescent="0.25">
      <c r="B21" s="13">
        <v>12</v>
      </c>
      <c r="C21" s="37">
        <f t="shared" ref="C21:C22" si="1">+C20+7</f>
        <v>44940</v>
      </c>
      <c r="D21" s="15" t="s">
        <v>55</v>
      </c>
      <c r="E21" s="6"/>
      <c r="F21" s="46" t="s">
        <v>101</v>
      </c>
      <c r="G21" s="46"/>
      <c r="H21" s="46"/>
      <c r="I21" s="46"/>
      <c r="J21" s="46"/>
      <c r="K21" s="46"/>
      <c r="L21" s="46"/>
      <c r="M21" s="6"/>
      <c r="N21" s="6"/>
      <c r="O21" s="6"/>
    </row>
    <row r="22" spans="2:15" x14ac:dyDescent="0.25">
      <c r="B22" s="13">
        <v>13</v>
      </c>
      <c r="C22" s="37">
        <f t="shared" si="1"/>
        <v>44947</v>
      </c>
      <c r="D22" s="15" t="s">
        <v>56</v>
      </c>
      <c r="E22" s="6"/>
      <c r="F22" s="46"/>
      <c r="G22" s="46"/>
      <c r="H22" s="46"/>
      <c r="I22" s="46"/>
      <c r="J22" s="46"/>
      <c r="K22" s="46"/>
      <c r="L22" s="46"/>
      <c r="M22" s="6"/>
      <c r="N22" s="6"/>
      <c r="O22" s="6"/>
    </row>
    <row r="23" spans="2:15" x14ac:dyDescent="0.25">
      <c r="B23" s="13">
        <v>14</v>
      </c>
      <c r="C23" s="37">
        <f>+C22+14</f>
        <v>44961</v>
      </c>
      <c r="D23" s="15" t="s">
        <v>63</v>
      </c>
      <c r="E23" s="6"/>
      <c r="F23" s="46" t="s">
        <v>99</v>
      </c>
      <c r="G23" s="46"/>
      <c r="H23" s="46"/>
      <c r="I23" s="46"/>
      <c r="J23" s="46"/>
      <c r="K23" s="46"/>
      <c r="L23" s="46"/>
      <c r="M23" s="6"/>
      <c r="N23" s="6"/>
      <c r="O23" s="6"/>
    </row>
    <row r="24" spans="2:15" x14ac:dyDescent="0.25">
      <c r="B24" s="13">
        <v>15</v>
      </c>
      <c r="C24" s="37">
        <f>+C23+14</f>
        <v>44975</v>
      </c>
      <c r="D24" s="6" t="s">
        <v>59</v>
      </c>
      <c r="E24" s="6"/>
      <c r="F24" s="46" t="s">
        <v>154</v>
      </c>
      <c r="G24" s="46"/>
      <c r="H24" s="46"/>
      <c r="I24" s="46"/>
      <c r="J24" s="46"/>
      <c r="K24" s="46"/>
      <c r="L24" s="46"/>
      <c r="M24" s="6"/>
      <c r="N24" s="6"/>
      <c r="O24" s="6"/>
    </row>
    <row r="25" spans="2:15" x14ac:dyDescent="0.25">
      <c r="B25" s="13">
        <v>16</v>
      </c>
      <c r="C25" s="37">
        <f>+C24+7</f>
        <v>44982</v>
      </c>
      <c r="D25" s="6" t="s">
        <v>60</v>
      </c>
      <c r="E25" s="6"/>
      <c r="F25" s="46" t="s">
        <v>104</v>
      </c>
      <c r="G25" s="46"/>
      <c r="H25" s="46"/>
      <c r="I25" s="46"/>
      <c r="J25" s="46"/>
      <c r="K25" s="46"/>
      <c r="L25" s="46"/>
      <c r="M25" s="6"/>
      <c r="N25" s="6"/>
      <c r="O25" s="6"/>
    </row>
    <row r="26" spans="2:15" x14ac:dyDescent="0.25">
      <c r="B26" s="13">
        <v>17</v>
      </c>
      <c r="C26" s="37">
        <f>+C25+7</f>
        <v>44989</v>
      </c>
      <c r="D26" s="6" t="s">
        <v>62</v>
      </c>
      <c r="E26" s="6"/>
      <c r="F26" s="46" t="s">
        <v>151</v>
      </c>
      <c r="G26" s="46"/>
      <c r="H26" s="46"/>
      <c r="I26" s="46"/>
      <c r="J26" s="46"/>
      <c r="K26" s="46"/>
      <c r="L26" s="46"/>
      <c r="M26" s="6"/>
      <c r="N26" s="6"/>
      <c r="O26" s="6"/>
    </row>
    <row r="27" spans="2:15" x14ac:dyDescent="0.25">
      <c r="B27" s="13">
        <v>18</v>
      </c>
      <c r="C27" s="37">
        <f>+C26+7</f>
        <v>44996</v>
      </c>
      <c r="D27" s="6" t="s">
        <v>63</v>
      </c>
      <c r="E27" s="6"/>
      <c r="F27" s="46" t="s">
        <v>163</v>
      </c>
      <c r="G27" s="46"/>
      <c r="H27" s="46"/>
      <c r="I27" s="46"/>
      <c r="J27" s="46"/>
      <c r="K27" s="46"/>
      <c r="L27" s="46"/>
      <c r="M27" s="6"/>
      <c r="N27" s="6"/>
      <c r="O27" s="6"/>
    </row>
    <row r="28" spans="2:15" x14ac:dyDescent="0.25">
      <c r="B28" s="13">
        <v>19</v>
      </c>
      <c r="C28" s="37">
        <f>+C27+14</f>
        <v>45010</v>
      </c>
      <c r="D28" s="6" t="s">
        <v>65</v>
      </c>
      <c r="E28" s="6"/>
      <c r="F28" s="46"/>
      <c r="G28" s="46"/>
      <c r="H28" s="46"/>
      <c r="I28" s="46"/>
      <c r="J28" s="46"/>
      <c r="K28" s="46"/>
      <c r="L28" s="46"/>
      <c r="M28" s="6"/>
      <c r="N28" s="6"/>
      <c r="O28" s="6"/>
    </row>
    <row r="29" spans="2:15" x14ac:dyDescent="0.25">
      <c r="B29" s="13">
        <v>20</v>
      </c>
      <c r="C29" s="37">
        <f>+C28+7</f>
        <v>45017</v>
      </c>
      <c r="D29" s="6" t="s">
        <v>49</v>
      </c>
      <c r="E29" s="6"/>
      <c r="F29" s="46"/>
      <c r="G29" s="46"/>
      <c r="H29" s="46"/>
      <c r="I29" s="46"/>
      <c r="J29" s="46"/>
      <c r="K29" s="46"/>
      <c r="L29" s="46"/>
      <c r="M29" s="6"/>
      <c r="N29" s="6"/>
      <c r="O29" s="6"/>
    </row>
    <row r="30" spans="2:15" x14ac:dyDescent="0.25">
      <c r="B30" s="13">
        <v>21</v>
      </c>
      <c r="C30" s="37">
        <f>+C29+7</f>
        <v>45024</v>
      </c>
      <c r="D30" s="6" t="s">
        <v>54</v>
      </c>
      <c r="E30" s="6"/>
      <c r="F30" s="46"/>
      <c r="G30" s="46"/>
      <c r="H30" s="46"/>
      <c r="I30" s="46"/>
      <c r="J30" s="46"/>
      <c r="K30" s="46"/>
      <c r="L30" s="46"/>
      <c r="M30" s="6"/>
      <c r="N30" s="6"/>
      <c r="O30" s="6"/>
    </row>
    <row r="31" spans="2:15" x14ac:dyDescent="0.25">
      <c r="B31" s="13">
        <v>22</v>
      </c>
      <c r="C31" s="37">
        <f>+C30+7</f>
        <v>45031</v>
      </c>
      <c r="D31" s="6" t="s">
        <v>58</v>
      </c>
      <c r="E31" s="6"/>
      <c r="F31" s="46"/>
      <c r="G31" s="46"/>
      <c r="H31" s="46"/>
      <c r="I31" s="46"/>
      <c r="J31" s="46"/>
      <c r="K31" s="46"/>
      <c r="L31" s="46"/>
      <c r="M31" s="6"/>
      <c r="N31" s="6"/>
      <c r="O31" s="6"/>
    </row>
    <row r="32" spans="2:15" x14ac:dyDescent="0.25">
      <c r="E32" s="6"/>
      <c r="F32" s="46"/>
      <c r="G32" s="46"/>
      <c r="H32" s="46"/>
      <c r="I32" s="46"/>
      <c r="J32" s="46"/>
      <c r="K32" s="46"/>
      <c r="L32" s="46"/>
      <c r="M32" s="6"/>
      <c r="N32" s="6"/>
      <c r="O32" s="6"/>
    </row>
    <row r="33" spans="5:15" x14ac:dyDescent="0.25">
      <c r="E33" s="6"/>
      <c r="F33" s="6" t="s">
        <v>158</v>
      </c>
      <c r="G33" s="6">
        <f>COUNTIF(F10:F31,"Callum McCormack")</f>
        <v>2</v>
      </c>
      <c r="H33" s="6"/>
      <c r="I33" s="6"/>
      <c r="J33" s="6"/>
      <c r="K33" s="6"/>
      <c r="L33" s="6"/>
      <c r="M33" s="6"/>
      <c r="N33" s="6"/>
      <c r="O33" s="6"/>
    </row>
    <row r="34" spans="5:15" x14ac:dyDescent="0.25">
      <c r="E34" s="6"/>
      <c r="F34" s="6" t="s">
        <v>111</v>
      </c>
      <c r="G34" s="6">
        <f>COUNTIF(F10:F31,"Brodie Buchanan")</f>
        <v>1</v>
      </c>
      <c r="H34" s="6"/>
      <c r="I34" s="6"/>
      <c r="J34" s="6"/>
      <c r="K34" s="6"/>
      <c r="L34" s="6"/>
      <c r="M34" s="6"/>
      <c r="N34" s="6"/>
      <c r="O34" s="6"/>
    </row>
    <row r="35" spans="5:15" x14ac:dyDescent="0.25">
      <c r="E35" s="6"/>
      <c r="F35" s="6" t="s">
        <v>98</v>
      </c>
      <c r="G35" s="6">
        <f>COUNTIF(F10:F31,"Jamie Carruth")</f>
        <v>1</v>
      </c>
      <c r="H35" s="6"/>
      <c r="I35" s="6"/>
      <c r="J35" s="6"/>
      <c r="K35" s="6"/>
      <c r="L35" s="6"/>
      <c r="M35" s="6"/>
      <c r="N35" s="6"/>
      <c r="O35" s="6"/>
    </row>
    <row r="36" spans="5:15" x14ac:dyDescent="0.25">
      <c r="E36" s="6"/>
      <c r="F36" s="6" t="s">
        <v>121</v>
      </c>
      <c r="G36" s="6">
        <f>COUNTIF(F10:F31,"Dylan Dawson")</f>
        <v>1</v>
      </c>
      <c r="H36" s="6"/>
      <c r="I36" s="6"/>
      <c r="J36" s="6"/>
      <c r="K36" s="6"/>
      <c r="L36" s="6"/>
      <c r="M36" s="6"/>
      <c r="N36" s="6"/>
      <c r="O36" s="6"/>
    </row>
    <row r="37" spans="5:15" x14ac:dyDescent="0.25">
      <c r="E37" s="6"/>
      <c r="F37" s="6" t="s">
        <v>154</v>
      </c>
      <c r="G37" s="6">
        <f>COUNTIF(F10:F31,"Adam Dunford")</f>
        <v>1</v>
      </c>
      <c r="H37" s="6"/>
      <c r="I37" s="6"/>
      <c r="J37" s="6"/>
      <c r="K37" s="6"/>
      <c r="L37" s="6"/>
      <c r="M37" s="6"/>
      <c r="N37" s="6"/>
      <c r="O37" s="6"/>
    </row>
    <row r="38" spans="5:15" x14ac:dyDescent="0.25">
      <c r="E38" s="6"/>
      <c r="F38" s="6" t="s">
        <v>151</v>
      </c>
      <c r="G38" s="6">
        <f>COUNTIF(F10:F31,"Lewis Howick")</f>
        <v>1</v>
      </c>
      <c r="H38" s="6"/>
      <c r="I38" s="6"/>
      <c r="J38" s="6"/>
      <c r="K38" s="6"/>
      <c r="L38" s="6"/>
      <c r="M38" s="6"/>
      <c r="N38" s="6"/>
      <c r="O38" s="6"/>
    </row>
    <row r="39" spans="5:15" x14ac:dyDescent="0.25">
      <c r="E39" s="6"/>
      <c r="F39" s="6" t="s">
        <v>73</v>
      </c>
      <c r="G39" s="6">
        <f>COUNTIF(F10:F31,"Andrew Love")</f>
        <v>1</v>
      </c>
      <c r="H39" s="6"/>
      <c r="I39" s="6"/>
      <c r="J39" s="6"/>
      <c r="K39" s="6"/>
      <c r="L39" s="6"/>
      <c r="M39" s="6"/>
      <c r="N39" s="6"/>
      <c r="O39" s="6"/>
    </row>
    <row r="40" spans="5:15" x14ac:dyDescent="0.25">
      <c r="E40" s="6"/>
      <c r="F40" s="6" t="s">
        <v>163</v>
      </c>
      <c r="G40" s="6">
        <f>COUNTIF(F10:F31,"Jack McCallum")</f>
        <v>1</v>
      </c>
      <c r="H40" s="6"/>
      <c r="I40" s="6"/>
      <c r="J40" s="6"/>
      <c r="K40" s="6"/>
      <c r="L40" s="6"/>
      <c r="M40" s="6"/>
      <c r="N40" s="6"/>
      <c r="O40" s="6"/>
    </row>
    <row r="41" spans="5:15" x14ac:dyDescent="0.25">
      <c r="E41" s="6"/>
      <c r="F41" s="6" t="s">
        <v>104</v>
      </c>
      <c r="G41" s="6">
        <f>COUNTIF(F10:F31,"Donald Morrison")</f>
        <v>1</v>
      </c>
      <c r="H41" s="6"/>
      <c r="I41" s="6"/>
      <c r="J41" s="6"/>
      <c r="K41" s="6"/>
      <c r="L41" s="6"/>
      <c r="M41" s="6"/>
      <c r="N41" s="6"/>
      <c r="O41" s="6"/>
    </row>
    <row r="42" spans="5:15" x14ac:dyDescent="0.25">
      <c r="E42" s="6"/>
      <c r="F42" s="6" t="s">
        <v>101</v>
      </c>
      <c r="G42" s="6">
        <f>COUNTIF(F10:F31,"Stuart Murray")</f>
        <v>1</v>
      </c>
      <c r="H42" s="6"/>
      <c r="I42" s="6"/>
      <c r="J42" s="6"/>
      <c r="K42" s="6"/>
      <c r="L42" s="6"/>
      <c r="M42" s="6"/>
      <c r="N42" s="6"/>
      <c r="O42" s="6"/>
    </row>
    <row r="43" spans="5:15" x14ac:dyDescent="0.25">
      <c r="E43" s="6"/>
      <c r="F43" s="6" t="s">
        <v>146</v>
      </c>
      <c r="G43" s="6">
        <f>COUNTIF(F10:F31,"Peter Rhodes")</f>
        <v>1</v>
      </c>
      <c r="H43" s="6"/>
      <c r="I43" s="6"/>
      <c r="J43" s="6"/>
      <c r="K43" s="6"/>
      <c r="L43" s="6"/>
      <c r="M43" s="6"/>
      <c r="N43" s="6"/>
      <c r="O43" s="6"/>
    </row>
    <row r="44" spans="5:15" x14ac:dyDescent="0.25">
      <c r="E44" s="6"/>
      <c r="F44" s="6" t="s">
        <v>97</v>
      </c>
      <c r="G44" s="6">
        <f>COUNTIF(F10:F31,"John Vasconcelos")</f>
        <v>1</v>
      </c>
      <c r="H44" s="6"/>
      <c r="I44" s="6"/>
      <c r="J44" s="6"/>
      <c r="K44" s="6"/>
      <c r="L44" s="6"/>
      <c r="M44" s="6"/>
      <c r="N44" s="6"/>
      <c r="O44" s="6"/>
    </row>
    <row r="45" spans="5:15" x14ac:dyDescent="0.25"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5:15" x14ac:dyDescent="0.25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5:15" x14ac:dyDescent="0.25"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5:15" x14ac:dyDescent="0.25"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5:15" x14ac:dyDescent="0.25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5:15" x14ac:dyDescent="0.25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5:15" x14ac:dyDescent="0.25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5:15" x14ac:dyDescent="0.25"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5:15" x14ac:dyDescent="0.25"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5:15" x14ac:dyDescent="0.25"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5:15" x14ac:dyDescent="0.25"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5:15" x14ac:dyDescent="0.25"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5:15" x14ac:dyDescent="0.25"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5:15" x14ac:dyDescent="0.25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5:15" x14ac:dyDescent="0.25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5:15" x14ac:dyDescent="0.25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5:15" x14ac:dyDescent="0.25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5:15" x14ac:dyDescent="0.25"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5:15" x14ac:dyDescent="0.25"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5:15" x14ac:dyDescent="0.25"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5:15" x14ac:dyDescent="0.25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5:15" x14ac:dyDescent="0.25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5:15" x14ac:dyDescent="0.25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5:15" x14ac:dyDescent="0.25"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5:15" x14ac:dyDescent="0.25"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5:15" x14ac:dyDescent="0.25"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5:15" x14ac:dyDescent="0.25"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5:15" x14ac:dyDescent="0.25"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5:15" x14ac:dyDescent="0.25"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5:15" x14ac:dyDescent="0.25"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5:15" x14ac:dyDescent="0.25"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5:15" x14ac:dyDescent="0.25"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5:15" x14ac:dyDescent="0.25"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5:15" x14ac:dyDescent="0.25"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5:15" x14ac:dyDescent="0.25"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5:15" x14ac:dyDescent="0.25"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5:15" x14ac:dyDescent="0.25"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5:15" x14ac:dyDescent="0.25"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5:15" x14ac:dyDescent="0.25"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5:15" x14ac:dyDescent="0.25"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5:15" x14ac:dyDescent="0.25"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5:15" x14ac:dyDescent="0.25"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5:15" x14ac:dyDescent="0.25"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5:15" x14ac:dyDescent="0.25"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5:15" x14ac:dyDescent="0.25"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5:15" x14ac:dyDescent="0.25"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5:15" x14ac:dyDescent="0.25"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5:15" x14ac:dyDescent="0.25"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5:15" x14ac:dyDescent="0.25"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5:15" x14ac:dyDescent="0.25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5:15" x14ac:dyDescent="0.25"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5:15" x14ac:dyDescent="0.25"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5:15" x14ac:dyDescent="0.25"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5:15" x14ac:dyDescent="0.25"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5:15" x14ac:dyDescent="0.25"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5:15" x14ac:dyDescent="0.25"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5:15" x14ac:dyDescent="0.25"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5:15" x14ac:dyDescent="0.25"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5:15" x14ac:dyDescent="0.25"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5:15" x14ac:dyDescent="0.25"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5:15" x14ac:dyDescent="0.25"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5:15" x14ac:dyDescent="0.25"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5:15" x14ac:dyDescent="0.25"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5:15" x14ac:dyDescent="0.25"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5:15" x14ac:dyDescent="0.25"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5:15" x14ac:dyDescent="0.25"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5:15" x14ac:dyDescent="0.25"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5:15" x14ac:dyDescent="0.25"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5:15" x14ac:dyDescent="0.25"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5:15" x14ac:dyDescent="0.25"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5:15" x14ac:dyDescent="0.25"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5:15" x14ac:dyDescent="0.25"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5:15" x14ac:dyDescent="0.25"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5:15" x14ac:dyDescent="0.25"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5:15" x14ac:dyDescent="0.25"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5:15" x14ac:dyDescent="0.25"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5:15" x14ac:dyDescent="0.25"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5:15" x14ac:dyDescent="0.25"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5:15" x14ac:dyDescent="0.25"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5:15" x14ac:dyDescent="0.25"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5:15" x14ac:dyDescent="0.25"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5:15" x14ac:dyDescent="0.25"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5:15" x14ac:dyDescent="0.25"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5:15" x14ac:dyDescent="0.25"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5:15" x14ac:dyDescent="0.25"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5:15" x14ac:dyDescent="0.25"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5:15" x14ac:dyDescent="0.25"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5:15" x14ac:dyDescent="0.25"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5:15" x14ac:dyDescent="0.25"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5:15" x14ac:dyDescent="0.25"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5:15" x14ac:dyDescent="0.25"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5:15" x14ac:dyDescent="0.25"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5:15" x14ac:dyDescent="0.25"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5:15" x14ac:dyDescent="0.25"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5:15" x14ac:dyDescent="0.25"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5:15" x14ac:dyDescent="0.25"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5:15" x14ac:dyDescent="0.25"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5:15" x14ac:dyDescent="0.25"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5:15" x14ac:dyDescent="0.25">
      <c r="E143" s="6"/>
      <c r="F143" s="6"/>
      <c r="G143" s="6"/>
      <c r="H143" s="6"/>
    </row>
    <row r="144" spans="5:15" x14ac:dyDescent="0.25">
      <c r="E144" s="6"/>
      <c r="F144" s="6"/>
      <c r="G144" s="6"/>
      <c r="H144" s="6"/>
    </row>
    <row r="145" spans="5:8" x14ac:dyDescent="0.25">
      <c r="E145" s="6"/>
      <c r="F145" s="6"/>
      <c r="G145" s="6"/>
      <c r="H145" s="6"/>
    </row>
    <row r="146" spans="5:8" x14ac:dyDescent="0.25">
      <c r="E146" s="6"/>
      <c r="F146" s="6"/>
      <c r="G146" s="6"/>
      <c r="H146" s="6"/>
    </row>
    <row r="147" spans="5:8" x14ac:dyDescent="0.25">
      <c r="E147" s="6"/>
      <c r="F147" s="6"/>
      <c r="G147" s="6"/>
      <c r="H147" s="6"/>
    </row>
    <row r="148" spans="5:8" x14ac:dyDescent="0.25">
      <c r="E148" s="6"/>
      <c r="F148" s="6"/>
      <c r="G148" s="6"/>
      <c r="H148" s="6"/>
    </row>
  </sheetData>
  <sortState xmlns:xlrd2="http://schemas.microsoft.com/office/spreadsheetml/2017/richdata2" ref="J12:J19">
    <sortCondition ref="J12:J1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28471-57EA-EA4B-BA54-1FA2BF5650BC}">
  <dimension ref="A1:N25"/>
  <sheetViews>
    <sheetView topLeftCell="A8" workbookViewId="0">
      <selection activeCell="C6" sqref="C6"/>
    </sheetView>
  </sheetViews>
  <sheetFormatPr baseColWidth="10" defaultRowHeight="15" x14ac:dyDescent="0.2"/>
  <cols>
    <col min="3" max="3" width="45" customWidth="1"/>
    <col min="4" max="4" width="12.33203125" bestFit="1" customWidth="1"/>
    <col min="5" max="5" width="9.33203125" bestFit="1" customWidth="1"/>
    <col min="6" max="6" width="12.1640625" bestFit="1" customWidth="1"/>
    <col min="8" max="8" width="12.6640625" bestFit="1" customWidth="1"/>
    <col min="9" max="9" width="18.1640625" bestFit="1" customWidth="1"/>
    <col min="10" max="10" width="18.6640625" bestFit="1" customWidth="1"/>
    <col min="11" max="11" width="11.83203125" bestFit="1" customWidth="1"/>
    <col min="14" max="14" width="11.6640625" bestFit="1" customWidth="1"/>
  </cols>
  <sheetData>
    <row r="1" spans="1:14" ht="37" x14ac:dyDescent="0.45">
      <c r="A1" s="10" t="s">
        <v>53</v>
      </c>
    </row>
    <row r="2" spans="1:14" ht="37" x14ac:dyDescent="0.45">
      <c r="A2" s="10"/>
    </row>
    <row r="3" spans="1:14" ht="37" x14ac:dyDescent="0.45">
      <c r="A3" s="10" t="s">
        <v>169</v>
      </c>
    </row>
    <row r="4" spans="1:14" ht="31" x14ac:dyDescent="0.35">
      <c r="D4" s="8"/>
      <c r="E4" s="8"/>
      <c r="F4" s="8"/>
      <c r="G4" s="8"/>
      <c r="H4" s="8"/>
      <c r="I4" s="8"/>
      <c r="J4" s="8"/>
      <c r="K4" s="8"/>
    </row>
    <row r="5" spans="1:14" ht="31" x14ac:dyDescent="0.35">
      <c r="D5" s="8"/>
      <c r="E5" s="8"/>
      <c r="F5" s="8"/>
      <c r="G5" s="8"/>
      <c r="H5" s="60" t="s">
        <v>9</v>
      </c>
      <c r="I5" s="60"/>
      <c r="J5" s="60"/>
      <c r="K5" s="60" t="s">
        <v>40</v>
      </c>
      <c r="L5" s="60"/>
      <c r="M5" s="9"/>
    </row>
    <row r="6" spans="1:14" s="7" customFormat="1" ht="31" x14ac:dyDescent="0.35">
      <c r="D6" s="9" t="s">
        <v>34</v>
      </c>
      <c r="E6" s="9" t="s">
        <v>35</v>
      </c>
      <c r="F6" s="9" t="s">
        <v>36</v>
      </c>
      <c r="G6" s="9" t="s">
        <v>37</v>
      </c>
      <c r="H6" s="9" t="s">
        <v>4</v>
      </c>
      <c r="I6" s="9" t="s">
        <v>5</v>
      </c>
      <c r="J6" s="9" t="s">
        <v>10</v>
      </c>
      <c r="K6" s="9" t="s">
        <v>38</v>
      </c>
      <c r="L6" s="9" t="s">
        <v>39</v>
      </c>
      <c r="M6" s="9"/>
      <c r="N6" s="9" t="s">
        <v>9</v>
      </c>
    </row>
    <row r="7" spans="1:14" ht="31" x14ac:dyDescent="0.35">
      <c r="D7" s="8"/>
      <c r="E7" s="8"/>
      <c r="F7" s="8"/>
      <c r="G7" s="8"/>
      <c r="H7" s="8"/>
      <c r="I7" s="8"/>
      <c r="J7" s="8"/>
      <c r="K7" s="8"/>
    </row>
    <row r="8" spans="1:14" s="8" customFormat="1" ht="31" x14ac:dyDescent="0.35">
      <c r="B8" s="8">
        <v>1</v>
      </c>
      <c r="C8" s="8" t="s">
        <v>65</v>
      </c>
      <c r="D8" s="11">
        <v>16</v>
      </c>
      <c r="E8" s="11">
        <v>16</v>
      </c>
      <c r="F8" s="11">
        <v>0</v>
      </c>
      <c r="G8" s="11">
        <v>0</v>
      </c>
      <c r="H8" s="11">
        <f>30+35+60+45+104+61+20+29+40+83+26+26+40+38+82+25</f>
        <v>744</v>
      </c>
      <c r="I8" s="11">
        <f>12+10+24+26+5+7+15+12+0+14+24+19+14+21+0+10</f>
        <v>213</v>
      </c>
      <c r="J8" s="12">
        <f t="shared" ref="J8:J19" si="0">+H8-I8</f>
        <v>531</v>
      </c>
      <c r="K8" s="11">
        <v>13</v>
      </c>
      <c r="L8" s="11"/>
      <c r="M8" s="11"/>
      <c r="N8" s="12">
        <f>+(+E8*4)+(+F8*2)+K8+L8</f>
        <v>77</v>
      </c>
    </row>
    <row r="9" spans="1:14" s="8" customFormat="1" ht="31" x14ac:dyDescent="0.35">
      <c r="B9" s="8">
        <v>2</v>
      </c>
      <c r="C9" s="8" t="s">
        <v>51</v>
      </c>
      <c r="D9" s="11">
        <v>18</v>
      </c>
      <c r="E9" s="11">
        <v>14</v>
      </c>
      <c r="F9" s="11">
        <v>0</v>
      </c>
      <c r="G9" s="11">
        <v>4</v>
      </c>
      <c r="H9" s="11">
        <f>52+32+41+38+14+18+15+30+59+35+33+20+28+45+14+10+41+53</f>
        <v>578</v>
      </c>
      <c r="I9" s="11">
        <f>24+34+38+3+17+17+20+25+15+25+29+6+27+0+5+25+7+13</f>
        <v>330</v>
      </c>
      <c r="J9" s="12">
        <f t="shared" si="0"/>
        <v>248</v>
      </c>
      <c r="K9" s="11">
        <v>12</v>
      </c>
      <c r="L9" s="11">
        <v>3</v>
      </c>
      <c r="M9" s="11"/>
      <c r="N9" s="12">
        <f>+(+E9*4)+(+F9*2)+K9+L9</f>
        <v>71</v>
      </c>
    </row>
    <row r="10" spans="1:14" s="8" customFormat="1" ht="31" x14ac:dyDescent="0.35">
      <c r="B10" s="8">
        <v>3</v>
      </c>
      <c r="C10" s="8" t="s">
        <v>72</v>
      </c>
      <c r="D10" s="11">
        <v>18</v>
      </c>
      <c r="E10" s="11">
        <v>14</v>
      </c>
      <c r="F10" s="11">
        <v>0</v>
      </c>
      <c r="G10" s="11">
        <v>4</v>
      </c>
      <c r="H10" s="11">
        <f>33+34+43+38+35+17+28+61+20+24+29+27+31+22+12+80+17+31</f>
        <v>582</v>
      </c>
      <c r="I10" s="11">
        <f>7+32+23+28+21+12+13+0+16+26+33+26+30+17+43+15+32+10</f>
        <v>384</v>
      </c>
      <c r="J10" s="12">
        <f t="shared" si="0"/>
        <v>198</v>
      </c>
      <c r="K10" s="11">
        <v>13</v>
      </c>
      <c r="L10" s="11">
        <v>2</v>
      </c>
      <c r="M10" s="11"/>
      <c r="N10" s="12">
        <f>+(+E10*4)+(+F10*2)+K10+L10-2</f>
        <v>69</v>
      </c>
    </row>
    <row r="11" spans="1:14" s="8" customFormat="1" ht="31" x14ac:dyDescent="0.35">
      <c r="B11" s="8">
        <v>4</v>
      </c>
      <c r="C11" s="8" t="s">
        <v>59</v>
      </c>
      <c r="D11" s="11">
        <v>17</v>
      </c>
      <c r="E11" s="11">
        <v>12</v>
      </c>
      <c r="F11" s="11">
        <v>0</v>
      </c>
      <c r="G11" s="11">
        <v>5</v>
      </c>
      <c r="H11" s="11">
        <f>12+64+38+52+41+12+41+74+20+39+6+22+109+43+32+48+36</f>
        <v>689</v>
      </c>
      <c r="I11" s="11">
        <f>30+7+41+12+14+17+0+19+15+14+20+23+3+12+27+7+23</f>
        <v>284</v>
      </c>
      <c r="J11" s="12">
        <f t="shared" si="0"/>
        <v>405</v>
      </c>
      <c r="K11" s="11">
        <v>12</v>
      </c>
      <c r="L11" s="11">
        <v>3</v>
      </c>
      <c r="M11" s="11"/>
      <c r="N11" s="12">
        <f>+(+E11*4)+(+F11*2)+K11+L11</f>
        <v>63</v>
      </c>
    </row>
    <row r="12" spans="1:14" s="8" customFormat="1" ht="31" x14ac:dyDescent="0.35">
      <c r="B12" s="8">
        <v>5</v>
      </c>
      <c r="C12" s="8" t="s">
        <v>62</v>
      </c>
      <c r="D12" s="11">
        <v>18</v>
      </c>
      <c r="E12" s="11">
        <v>10</v>
      </c>
      <c r="F12" s="11">
        <v>0</v>
      </c>
      <c r="G12" s="11">
        <v>8</v>
      </c>
      <c r="H12" s="11">
        <f>21+10+41+60+17+41+43+38+16+15+46+19+36+27+54+20+32+23</f>
        <v>559</v>
      </c>
      <c r="I12" s="11">
        <f>24+35+7+18+14+12+17+18+20+20+3+26+7+28+5+24+17+36</f>
        <v>331</v>
      </c>
      <c r="J12" s="12">
        <f t="shared" si="0"/>
        <v>228</v>
      </c>
      <c r="K12" s="11">
        <v>11</v>
      </c>
      <c r="L12" s="11">
        <v>6</v>
      </c>
      <c r="M12" s="11"/>
      <c r="N12" s="12">
        <f>+(+E12*4)+(+F12*2)+K12+L12</f>
        <v>57</v>
      </c>
    </row>
    <row r="13" spans="1:14" s="8" customFormat="1" ht="31" x14ac:dyDescent="0.35">
      <c r="B13" s="8">
        <v>6</v>
      </c>
      <c r="C13" s="8" t="s">
        <v>56</v>
      </c>
      <c r="D13" s="11">
        <v>18</v>
      </c>
      <c r="E13" s="11">
        <v>11</v>
      </c>
      <c r="F13" s="11">
        <v>0</v>
      </c>
      <c r="G13" s="11">
        <v>7</v>
      </c>
      <c r="H13" s="11">
        <f>52+32+32+28+14+38+17+25+14+50+19+35+9+30+23+27+24+32</f>
        <v>501</v>
      </c>
      <c r="I13" s="11">
        <f>14+26+24+38+41+19+43+30+83+12+10+24+47+31+22+11+20+26</f>
        <v>521</v>
      </c>
      <c r="J13" s="12">
        <f t="shared" si="0"/>
        <v>-20</v>
      </c>
      <c r="K13" s="11">
        <v>11</v>
      </c>
      <c r="L13" s="11">
        <v>2</v>
      </c>
      <c r="M13" s="11"/>
      <c r="N13" s="12">
        <f>+(+E13*4)+(+F13*2)+K13+L13-2</f>
        <v>55</v>
      </c>
    </row>
    <row r="14" spans="1:14" s="8" customFormat="1" ht="31" x14ac:dyDescent="0.35">
      <c r="B14" s="8">
        <v>7</v>
      </c>
      <c r="C14" s="8" t="s">
        <v>58</v>
      </c>
      <c r="D14" s="11">
        <v>17</v>
      </c>
      <c r="E14" s="11">
        <v>10</v>
      </c>
      <c r="F14" s="11">
        <v>0</v>
      </c>
      <c r="G14" s="11">
        <v>7</v>
      </c>
      <c r="H14" s="11">
        <f>24+27+24+26+21+29+0+45+45+47+25+12+47+17+27+57+52</f>
        <v>525</v>
      </c>
      <c r="I14" s="11">
        <f>21+22+32+45+35+6+41+33+19+6+35+61+9+7+32+5+12</f>
        <v>421</v>
      </c>
      <c r="J14" s="12">
        <f t="shared" si="0"/>
        <v>104</v>
      </c>
      <c r="K14" s="11">
        <v>9</v>
      </c>
      <c r="L14" s="11">
        <v>1</v>
      </c>
      <c r="M14" s="11"/>
      <c r="N14" s="12">
        <f>+(+E14*4)+(+F14*2)+K14+L14</f>
        <v>50</v>
      </c>
    </row>
    <row r="15" spans="1:14" s="8" customFormat="1" ht="31" x14ac:dyDescent="0.35">
      <c r="B15" s="8">
        <v>8</v>
      </c>
      <c r="C15" s="8" t="s">
        <v>63</v>
      </c>
      <c r="D15" s="11">
        <v>17</v>
      </c>
      <c r="E15" s="11">
        <v>7</v>
      </c>
      <c r="F15" s="11">
        <v>0</v>
      </c>
      <c r="G15" s="11">
        <v>10</v>
      </c>
      <c r="H15" s="11">
        <f>29+22+24+17+38+17+32+18+14+61+14+52+17+5+19+26+10</f>
        <v>415</v>
      </c>
      <c r="I15" s="11">
        <f>0+27+60+15+7+18+8+38+39+12+40+17+22+14+15+32+31</f>
        <v>395</v>
      </c>
      <c r="J15" s="12">
        <f t="shared" si="0"/>
        <v>20</v>
      </c>
      <c r="K15" s="11">
        <v>7</v>
      </c>
      <c r="L15" s="11">
        <v>4</v>
      </c>
      <c r="M15" s="11"/>
      <c r="N15" s="12">
        <f>+(+E15*4)+(+F15*2)+K15+L15</f>
        <v>39</v>
      </c>
    </row>
    <row r="16" spans="1:14" s="8" customFormat="1" ht="31" x14ac:dyDescent="0.35">
      <c r="B16" s="8">
        <v>9</v>
      </c>
      <c r="C16" s="8" t="s">
        <v>49</v>
      </c>
      <c r="D16" s="11">
        <v>18</v>
      </c>
      <c r="E16" s="11">
        <v>5</v>
      </c>
      <c r="F16" s="11">
        <v>0</v>
      </c>
      <c r="G16" s="11">
        <v>13</v>
      </c>
      <c r="H16" s="11">
        <f>7+43+7+15+5+6+27+19+15+33+12+37+7+21+7+46+7+69</f>
        <v>383</v>
      </c>
      <c r="I16" s="11">
        <f>33+22+41+17+104+29+19+74+59+34+50+15+36+38+17+21+41+38</f>
        <v>688</v>
      </c>
      <c r="J16" s="12">
        <f t="shared" si="0"/>
        <v>-305</v>
      </c>
      <c r="K16" s="11">
        <v>6</v>
      </c>
      <c r="L16" s="11">
        <v>2</v>
      </c>
      <c r="M16" s="11"/>
      <c r="N16" s="12">
        <f>+(+E16*4)+(+F16*2)+K16+L16</f>
        <v>28</v>
      </c>
    </row>
    <row r="17" spans="2:14" s="8" customFormat="1" ht="31" x14ac:dyDescent="0.35">
      <c r="B17" s="8">
        <v>10</v>
      </c>
      <c r="C17" s="8" t="s">
        <v>55</v>
      </c>
      <c r="D17" s="11">
        <v>17</v>
      </c>
      <c r="E17" s="11">
        <v>4</v>
      </c>
      <c r="F17" s="11">
        <v>0</v>
      </c>
      <c r="G17" s="11">
        <v>13</v>
      </c>
      <c r="H17" s="11">
        <f>24+26+23+12+33+12+8+33+0+34+26+24+26+68+5+15+38</f>
        <v>407</v>
      </c>
      <c r="I17" s="11">
        <f>52+32+43+52+15+41+32+45+40+33+19+35+27+19+54+19+69</f>
        <v>627</v>
      </c>
      <c r="J17" s="12">
        <f t="shared" si="0"/>
        <v>-220</v>
      </c>
      <c r="K17" s="11">
        <v>9</v>
      </c>
      <c r="L17" s="11">
        <v>3</v>
      </c>
      <c r="M17" s="11"/>
      <c r="N17" s="12">
        <f>+(+E17*4)+(+F17*2)+K17+L17-3</f>
        <v>25</v>
      </c>
    </row>
    <row r="18" spans="2:14" s="8" customFormat="1" ht="31" x14ac:dyDescent="0.35">
      <c r="B18" s="8">
        <v>11</v>
      </c>
      <c r="C18" s="8" t="s">
        <v>60</v>
      </c>
      <c r="D18" s="11">
        <v>18</v>
      </c>
      <c r="E18" s="11">
        <v>1</v>
      </c>
      <c r="F18" s="11">
        <v>0</v>
      </c>
      <c r="G18" s="11">
        <v>17</v>
      </c>
      <c r="H18" s="11">
        <f>0+22+3+15+19+13+12+31+6+3+15+25+19+3+11+15+7+12</f>
        <v>231</v>
      </c>
      <c r="I18" s="11">
        <f>29+43+38+33+38+28+29+28+47+46+37+26+68+109+27+80+48+52</f>
        <v>806</v>
      </c>
      <c r="J18" s="12">
        <f t="shared" si="0"/>
        <v>-575</v>
      </c>
      <c r="K18" s="11">
        <v>1</v>
      </c>
      <c r="L18" s="11">
        <v>1</v>
      </c>
      <c r="M18" s="11"/>
      <c r="N18" s="12">
        <f>+(+E18*4)+(+F18*2)+K18+L18</f>
        <v>6</v>
      </c>
    </row>
    <row r="19" spans="2:14" s="8" customFormat="1" ht="31" x14ac:dyDescent="0.35">
      <c r="B19" s="8">
        <v>12</v>
      </c>
      <c r="C19" s="8" t="s">
        <v>54</v>
      </c>
      <c r="D19" s="11">
        <v>18</v>
      </c>
      <c r="E19" s="11">
        <v>1</v>
      </c>
      <c r="F19" s="11">
        <v>0</v>
      </c>
      <c r="G19" s="11">
        <v>17</v>
      </c>
      <c r="H19" s="11">
        <f>14+7+18+7+7+19+0+28+19+19+10+26+17+0+21+5+13</f>
        <v>230</v>
      </c>
      <c r="I19" s="11">
        <f>52+64+60+38+61+27+61+31+45+26+19+25+52+45+82+46+57+53</f>
        <v>844</v>
      </c>
      <c r="J19" s="12">
        <f t="shared" si="0"/>
        <v>-614</v>
      </c>
      <c r="K19" s="11">
        <v>2</v>
      </c>
      <c r="L19" s="11">
        <v>2</v>
      </c>
      <c r="M19" s="11"/>
      <c r="N19" s="12">
        <f>+(+E19*4)+(+F19*2)+K19+L19-3-4-5</f>
        <v>-4</v>
      </c>
    </row>
    <row r="20" spans="2:14" s="8" customFormat="1" ht="31" x14ac:dyDescent="0.35">
      <c r="D20" s="11"/>
      <c r="E20" s="11"/>
      <c r="F20" s="11"/>
      <c r="G20" s="11"/>
      <c r="H20" s="11"/>
      <c r="I20" s="11"/>
      <c r="J20" s="12"/>
      <c r="K20" s="11"/>
      <c r="L20" s="11"/>
      <c r="M20" s="11"/>
      <c r="N20" s="12"/>
    </row>
    <row r="21" spans="2:14" s="8" customFormat="1" ht="31" x14ac:dyDescent="0.35">
      <c r="C21" s="51" t="s">
        <v>162</v>
      </c>
      <c r="D21" s="11"/>
      <c r="E21" s="11"/>
      <c r="F21" s="11"/>
      <c r="G21" s="11"/>
      <c r="H21" s="11"/>
      <c r="I21" s="11"/>
      <c r="J21" s="12"/>
      <c r="K21" s="11"/>
      <c r="L21" s="11"/>
      <c r="M21" s="11"/>
      <c r="N21" s="12"/>
    </row>
    <row r="22" spans="2:14" s="8" customFormat="1" ht="31" x14ac:dyDescent="0.35">
      <c r="C22" s="51" t="s">
        <v>167</v>
      </c>
      <c r="D22" s="11"/>
      <c r="E22" s="11"/>
      <c r="F22" s="11"/>
      <c r="G22" s="11"/>
      <c r="H22" s="11"/>
      <c r="I22" s="11"/>
      <c r="J22" s="12"/>
      <c r="K22" s="11"/>
      <c r="L22" s="11"/>
      <c r="M22" s="11"/>
      <c r="N22" s="12"/>
    </row>
    <row r="23" spans="2:14" s="8" customFormat="1" ht="31" x14ac:dyDescent="0.35">
      <c r="C23" s="51" t="s">
        <v>161</v>
      </c>
      <c r="D23" s="11"/>
      <c r="E23" s="11"/>
      <c r="F23" s="11"/>
      <c r="G23" s="11"/>
      <c r="H23" s="11"/>
      <c r="I23" s="11"/>
      <c r="J23" s="12"/>
      <c r="K23" s="11"/>
      <c r="L23" s="11"/>
      <c r="M23" s="11"/>
      <c r="N23" s="12"/>
    </row>
    <row r="24" spans="2:14" s="8" customFormat="1" ht="31" x14ac:dyDescent="0.35">
      <c r="C24" s="51" t="s">
        <v>141</v>
      </c>
      <c r="D24" s="11"/>
      <c r="E24" s="11"/>
      <c r="F24" s="11"/>
      <c r="G24" s="11"/>
      <c r="H24" s="11"/>
      <c r="I24" s="11"/>
      <c r="J24" s="12"/>
      <c r="K24" s="11"/>
      <c r="L24" s="11"/>
      <c r="M24" s="11"/>
      <c r="N24" s="12"/>
    </row>
    <row r="25" spans="2:14" s="8" customFormat="1" ht="31" x14ac:dyDescent="0.35">
      <c r="C25" s="51" t="s">
        <v>147</v>
      </c>
      <c r="D25" s="11"/>
      <c r="E25" s="11"/>
      <c r="F25" s="11"/>
      <c r="G25" s="11"/>
      <c r="H25" s="11"/>
      <c r="I25" s="11"/>
      <c r="J25" s="12"/>
      <c r="K25" s="11"/>
      <c r="L25" s="11"/>
      <c r="M25" s="11"/>
      <c r="N25" s="12"/>
    </row>
  </sheetData>
  <sortState xmlns:xlrd2="http://schemas.microsoft.com/office/spreadsheetml/2017/richdata2" ref="C8:N19">
    <sortCondition descending="1" ref="N8:N19"/>
    <sortCondition descending="1" ref="J8:J19"/>
    <sortCondition ref="C8:C19"/>
  </sortState>
  <mergeCells count="2">
    <mergeCell ref="H5:J5"/>
    <mergeCell ref="K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Results</vt:lpstr>
      <vt:lpstr>Teams</vt:lpstr>
      <vt:lpstr>Appearances</vt:lpstr>
      <vt:lpstr>Scorers by match</vt:lpstr>
      <vt:lpstr>Scorers by name</vt:lpstr>
      <vt:lpstr>Try Hat-tricks</vt:lpstr>
      <vt:lpstr>POTM</vt:lpstr>
      <vt:lpstr>National League Division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 Stobie</cp:lastModifiedBy>
  <dcterms:created xsi:type="dcterms:W3CDTF">2021-09-21T10:19:06Z</dcterms:created>
  <dcterms:modified xsi:type="dcterms:W3CDTF">2023-03-13T11:32:33Z</dcterms:modified>
</cp:coreProperties>
</file>